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00" windowWidth="28215" windowHeight="11955"/>
  </bookViews>
  <sheets>
    <sheet name="reponses" sheetId="1" r:id="rId1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7" i="1"/>
  <c r="B16" i="1"/>
  <c r="B18" i="1"/>
  <c r="B19" i="1"/>
  <c r="B23" i="1"/>
  <c r="B20" i="1"/>
  <c r="B21" i="1"/>
  <c r="B22" i="1"/>
  <c r="B24" i="1"/>
  <c r="B26" i="1"/>
  <c r="B25" i="1"/>
  <c r="B27" i="1"/>
  <c r="B28" i="1"/>
  <c r="B29" i="1"/>
  <c r="B30" i="1"/>
  <c r="B31" i="1"/>
  <c r="B32" i="1"/>
  <c r="B33" i="1"/>
  <c r="B36" i="1"/>
  <c r="B34" i="1"/>
  <c r="B35" i="1"/>
  <c r="B37" i="1"/>
  <c r="B38" i="1"/>
  <c r="B39" i="1"/>
  <c r="B40" i="1"/>
  <c r="B41" i="1"/>
  <c r="B42" i="1"/>
  <c r="B43" i="1"/>
  <c r="B46" i="1"/>
  <c r="B44" i="1"/>
  <c r="B45" i="1"/>
  <c r="B48" i="1"/>
  <c r="B47" i="1"/>
  <c r="B49" i="1"/>
  <c r="B50" i="1"/>
  <c r="B51" i="1"/>
  <c r="B52" i="1"/>
  <c r="B53" i="1"/>
  <c r="B54" i="1"/>
  <c r="B55" i="1"/>
  <c r="B56" i="1"/>
  <c r="B57" i="1"/>
  <c r="B58" i="1"/>
  <c r="B60" i="1"/>
  <c r="B59" i="1"/>
  <c r="B61" i="1"/>
  <c r="B62" i="1"/>
  <c r="B64" i="1"/>
  <c r="B63" i="1"/>
  <c r="B65" i="1"/>
  <c r="B66" i="1"/>
  <c r="B67" i="1"/>
  <c r="B68" i="1"/>
  <c r="B69" i="1"/>
  <c r="B70" i="1"/>
  <c r="B71" i="1"/>
  <c r="B73" i="1"/>
  <c r="B72" i="1"/>
  <c r="B74" i="1"/>
  <c r="B75" i="1"/>
  <c r="B76" i="1"/>
  <c r="B77" i="1"/>
  <c r="B78" i="1"/>
  <c r="B79" i="1"/>
  <c r="B80" i="1"/>
  <c r="B81" i="1"/>
  <c r="B82" i="1"/>
  <c r="AA89" i="1"/>
  <c r="AA88" i="1"/>
  <c r="AA87" i="1"/>
  <c r="Z87" i="1"/>
  <c r="AA86" i="1"/>
  <c r="AA85" i="1"/>
  <c r="AA84" i="1"/>
  <c r="Z84" i="1"/>
  <c r="Z89" i="1"/>
  <c r="Y89" i="1"/>
  <c r="X89" i="1"/>
  <c r="W89" i="1"/>
  <c r="V89" i="1"/>
  <c r="Z88" i="1"/>
  <c r="Y88" i="1"/>
  <c r="X88" i="1"/>
  <c r="W88" i="1"/>
  <c r="V88" i="1"/>
  <c r="Y87" i="1"/>
  <c r="X87" i="1"/>
  <c r="W87" i="1"/>
  <c r="V87" i="1"/>
  <c r="Z86" i="1"/>
  <c r="Z85" i="1"/>
  <c r="Y86" i="1"/>
  <c r="Y85" i="1"/>
  <c r="Y84" i="1"/>
  <c r="X86" i="1"/>
  <c r="X85" i="1"/>
  <c r="X84" i="1"/>
  <c r="W86" i="1"/>
  <c r="W85" i="1"/>
  <c r="W84" i="1"/>
  <c r="V84" i="1"/>
  <c r="V86" i="1"/>
  <c r="V85" i="1"/>
  <c r="W83" i="1"/>
  <c r="X83" i="1"/>
  <c r="Y83" i="1"/>
  <c r="Z83" i="1"/>
  <c r="V83" i="1"/>
  <c r="M4" i="1"/>
  <c r="M5" i="1"/>
  <c r="M6" i="1"/>
  <c r="M7" i="1"/>
  <c r="M8" i="1"/>
  <c r="M9" i="1"/>
  <c r="M10" i="1"/>
  <c r="M11" i="1"/>
  <c r="M12" i="1"/>
  <c r="M13" i="1"/>
  <c r="M14" i="1"/>
  <c r="M15" i="1"/>
  <c r="M17" i="1"/>
  <c r="M16" i="1"/>
  <c r="M18" i="1"/>
  <c r="M19" i="1"/>
  <c r="M23" i="1"/>
  <c r="M20" i="1"/>
  <c r="M21" i="1"/>
  <c r="M22" i="1"/>
  <c r="M24" i="1"/>
  <c r="M26" i="1"/>
  <c r="M25" i="1"/>
  <c r="M27" i="1"/>
  <c r="M28" i="1"/>
  <c r="M29" i="1"/>
  <c r="M30" i="1"/>
  <c r="M31" i="1"/>
  <c r="M32" i="1"/>
  <c r="M33" i="1"/>
  <c r="M36" i="1"/>
  <c r="M34" i="1"/>
  <c r="M35" i="1"/>
  <c r="M37" i="1"/>
  <c r="M38" i="1"/>
  <c r="M39" i="1"/>
  <c r="M40" i="1"/>
  <c r="M41" i="1"/>
  <c r="M42" i="1"/>
  <c r="M43" i="1"/>
  <c r="M46" i="1"/>
  <c r="M44" i="1"/>
  <c r="M45" i="1"/>
  <c r="M48" i="1"/>
  <c r="M47" i="1"/>
  <c r="M49" i="1"/>
  <c r="M50" i="1"/>
  <c r="M51" i="1"/>
  <c r="M52" i="1"/>
  <c r="M53" i="1"/>
  <c r="M54" i="1"/>
  <c r="M55" i="1"/>
  <c r="M56" i="1"/>
  <c r="M57" i="1"/>
  <c r="M58" i="1"/>
  <c r="M60" i="1"/>
  <c r="M59" i="1"/>
  <c r="M61" i="1"/>
  <c r="M62" i="1"/>
  <c r="M64" i="1"/>
  <c r="M63" i="1"/>
  <c r="M65" i="1"/>
  <c r="M66" i="1"/>
  <c r="M67" i="1"/>
  <c r="M68" i="1"/>
  <c r="M69" i="1"/>
  <c r="M70" i="1"/>
  <c r="M71" i="1"/>
  <c r="M73" i="1"/>
  <c r="M72" i="1"/>
  <c r="M74" i="1"/>
  <c r="M75" i="1"/>
  <c r="M76" i="1"/>
  <c r="M77" i="1"/>
  <c r="M78" i="1"/>
  <c r="M79" i="1"/>
  <c r="M80" i="1"/>
  <c r="M81" i="1"/>
  <c r="M82" i="1"/>
  <c r="M3" i="1"/>
  <c r="AB88" i="1" l="1"/>
  <c r="U88" i="1" s="1"/>
  <c r="AB85" i="1"/>
  <c r="U85" i="1" s="1"/>
  <c r="AB86" i="1"/>
  <c r="AB84" i="1"/>
  <c r="AB87" i="1"/>
  <c r="AB89" i="1"/>
  <c r="U89" i="1" s="1"/>
  <c r="U86" i="1"/>
  <c r="U84" i="1"/>
  <c r="U87" i="1"/>
  <c r="M83" i="1"/>
  <c r="I4" i="1"/>
  <c r="I5" i="1"/>
  <c r="I6" i="1"/>
  <c r="I7" i="1"/>
  <c r="I8" i="1"/>
  <c r="I9" i="1"/>
  <c r="I10" i="1"/>
  <c r="I11" i="1"/>
  <c r="I12" i="1"/>
  <c r="I13" i="1"/>
  <c r="I14" i="1"/>
  <c r="I15" i="1"/>
  <c r="I17" i="1"/>
  <c r="I16" i="1"/>
  <c r="I18" i="1"/>
  <c r="I19" i="1"/>
  <c r="I23" i="1"/>
  <c r="I20" i="1"/>
  <c r="I21" i="1"/>
  <c r="I22" i="1"/>
  <c r="I24" i="1"/>
  <c r="I26" i="1"/>
  <c r="I25" i="1"/>
  <c r="I27" i="1"/>
  <c r="I28" i="1"/>
  <c r="I29" i="1"/>
  <c r="I30" i="1"/>
  <c r="I31" i="1"/>
  <c r="I32" i="1"/>
  <c r="I33" i="1"/>
  <c r="I36" i="1"/>
  <c r="I34" i="1"/>
  <c r="I35" i="1"/>
  <c r="I37" i="1"/>
  <c r="I38" i="1"/>
  <c r="I39" i="1"/>
  <c r="I40" i="1"/>
  <c r="I41" i="1"/>
  <c r="I42" i="1"/>
  <c r="I43" i="1"/>
  <c r="I46" i="1"/>
  <c r="I44" i="1"/>
  <c r="I45" i="1"/>
  <c r="I48" i="1"/>
  <c r="I47" i="1"/>
  <c r="I49" i="1"/>
  <c r="I50" i="1"/>
  <c r="I51" i="1"/>
  <c r="I52" i="1"/>
  <c r="I53" i="1"/>
  <c r="I54" i="1"/>
  <c r="I55" i="1"/>
  <c r="I56" i="1"/>
  <c r="I57" i="1"/>
  <c r="I58" i="1"/>
  <c r="I60" i="1"/>
  <c r="I59" i="1"/>
  <c r="I61" i="1"/>
  <c r="I62" i="1"/>
  <c r="I64" i="1"/>
  <c r="I63" i="1"/>
  <c r="I65" i="1"/>
  <c r="I66" i="1"/>
  <c r="I67" i="1"/>
  <c r="I68" i="1"/>
  <c r="I69" i="1"/>
  <c r="I70" i="1"/>
  <c r="I71" i="1"/>
  <c r="I73" i="1"/>
  <c r="I72" i="1"/>
  <c r="I74" i="1"/>
  <c r="I75" i="1"/>
  <c r="I76" i="1"/>
  <c r="I77" i="1"/>
  <c r="I78" i="1"/>
  <c r="I79" i="1"/>
  <c r="I80" i="1"/>
  <c r="I81" i="1"/>
  <c r="I82" i="1"/>
  <c r="I3" i="1"/>
  <c r="H4" i="1"/>
  <c r="H5" i="1"/>
  <c r="H6" i="1"/>
  <c r="H7" i="1"/>
  <c r="H8" i="1"/>
  <c r="H9" i="1"/>
  <c r="H10" i="1"/>
  <c r="H11" i="1"/>
  <c r="H12" i="1"/>
  <c r="H13" i="1"/>
  <c r="H14" i="1"/>
  <c r="H15" i="1"/>
  <c r="H17" i="1"/>
  <c r="H16" i="1"/>
  <c r="H18" i="1"/>
  <c r="H19" i="1"/>
  <c r="H23" i="1"/>
  <c r="H20" i="1"/>
  <c r="H21" i="1"/>
  <c r="H22" i="1"/>
  <c r="H24" i="1"/>
  <c r="H26" i="1"/>
  <c r="H25" i="1"/>
  <c r="H27" i="1"/>
  <c r="H28" i="1"/>
  <c r="H29" i="1"/>
  <c r="H30" i="1"/>
  <c r="H31" i="1"/>
  <c r="H32" i="1"/>
  <c r="H33" i="1"/>
  <c r="H36" i="1"/>
  <c r="H34" i="1"/>
  <c r="H35" i="1"/>
  <c r="H37" i="1"/>
  <c r="H38" i="1"/>
  <c r="H39" i="1"/>
  <c r="H40" i="1"/>
  <c r="H41" i="1"/>
  <c r="H42" i="1"/>
  <c r="H43" i="1"/>
  <c r="H46" i="1"/>
  <c r="H44" i="1"/>
  <c r="H45" i="1"/>
  <c r="H48" i="1"/>
  <c r="H47" i="1"/>
  <c r="H49" i="1"/>
  <c r="H50" i="1"/>
  <c r="H51" i="1"/>
  <c r="H52" i="1"/>
  <c r="H53" i="1"/>
  <c r="H54" i="1"/>
  <c r="H55" i="1"/>
  <c r="H56" i="1"/>
  <c r="H57" i="1"/>
  <c r="H58" i="1"/>
  <c r="H60" i="1"/>
  <c r="H59" i="1"/>
  <c r="H61" i="1"/>
  <c r="H62" i="1"/>
  <c r="H64" i="1"/>
  <c r="H63" i="1"/>
  <c r="H65" i="1"/>
  <c r="H66" i="1"/>
  <c r="H67" i="1"/>
  <c r="H68" i="1"/>
  <c r="H69" i="1"/>
  <c r="H70" i="1"/>
  <c r="H71" i="1"/>
  <c r="H73" i="1"/>
  <c r="H72" i="1"/>
  <c r="H74" i="1"/>
  <c r="H75" i="1"/>
  <c r="H76" i="1"/>
  <c r="H77" i="1"/>
  <c r="H78" i="1"/>
  <c r="H79" i="1"/>
  <c r="H80" i="1"/>
  <c r="H81" i="1"/>
  <c r="H82" i="1"/>
  <c r="H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7" i="1"/>
  <c r="G17" i="1"/>
  <c r="F16" i="1"/>
  <c r="G16" i="1"/>
  <c r="F18" i="1"/>
  <c r="G18" i="1"/>
  <c r="F19" i="1"/>
  <c r="G19" i="1"/>
  <c r="F23" i="1"/>
  <c r="G23" i="1"/>
  <c r="F20" i="1"/>
  <c r="G20" i="1"/>
  <c r="F21" i="1"/>
  <c r="G21" i="1"/>
  <c r="F22" i="1"/>
  <c r="G22" i="1"/>
  <c r="F24" i="1"/>
  <c r="G24" i="1"/>
  <c r="F26" i="1"/>
  <c r="G26" i="1"/>
  <c r="F25" i="1"/>
  <c r="G25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6" i="1"/>
  <c r="G36" i="1"/>
  <c r="F34" i="1"/>
  <c r="G34" i="1"/>
  <c r="F35" i="1"/>
  <c r="G35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6" i="1"/>
  <c r="G46" i="1"/>
  <c r="F44" i="1"/>
  <c r="G44" i="1"/>
  <c r="F45" i="1"/>
  <c r="G45" i="1"/>
  <c r="F48" i="1"/>
  <c r="G48" i="1"/>
  <c r="F47" i="1"/>
  <c r="G47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60" i="1"/>
  <c r="G60" i="1"/>
  <c r="F59" i="1"/>
  <c r="G59" i="1"/>
  <c r="F61" i="1"/>
  <c r="G61" i="1"/>
  <c r="F62" i="1"/>
  <c r="G62" i="1"/>
  <c r="F64" i="1"/>
  <c r="G64" i="1"/>
  <c r="F63" i="1"/>
  <c r="G63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3" i="1"/>
  <c r="G73" i="1"/>
  <c r="F72" i="1"/>
  <c r="G72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G3" i="1"/>
  <c r="F3" i="1"/>
  <c r="G83" i="1" l="1"/>
  <c r="F83" i="1"/>
  <c r="H83" i="1"/>
  <c r="I83" i="1"/>
</calcChain>
</file>

<file path=xl/sharedStrings.xml><?xml version="1.0" encoding="utf-8"?>
<sst xmlns="http://schemas.openxmlformats.org/spreadsheetml/2006/main" count="1158" uniqueCount="156">
  <si>
    <t>Horodateur</t>
  </si>
  <si>
    <t>Quel est votre fournisseur d'accès Internet ?</t>
  </si>
  <si>
    <t>Par quel moyen accédez-vous à Internet ?</t>
  </si>
  <si>
    <t>Qu'est-ce que cette offre comprend ?</t>
  </si>
  <si>
    <t>Si vous connaissez l'intitulé de l'offre, vous pouvez le préciser ici :</t>
  </si>
  <si>
    <t>Actuellement, à combien vous revient votre abonnement mensuel (tout compris) ?</t>
  </si>
  <si>
    <t>Comment évaluez-vous les points suivants ? [Performances (débit, latence)]</t>
  </si>
  <si>
    <t>Comment évaluez-vous les points suivants ? [Stabilité (absence de coupures)]</t>
  </si>
  <si>
    <t>Comment évaluez-vous les points suivants ? [Fonctionnalités de la box]</t>
  </si>
  <si>
    <t>Comment évaluez-vous les points suivants ? [Prix (abonnement tout compris)]</t>
  </si>
  <si>
    <t>Tout compte fait, quel est votre état d'esprit vis-à-vis de cette offre ?</t>
  </si>
  <si>
    <t>Dans quelle résidence habitez-vous ?</t>
  </si>
  <si>
    <t>Avez-vous comparé les offres disponibles avant de vous décider ?</t>
  </si>
  <si>
    <t>Qu'est-ce qui vous importait le plus ? (deux choix possibles)</t>
  </si>
  <si>
    <t>Avez-vous déjà changé de fournisseur d'accès depuis que vous habitez au Fort d'Issy ?</t>
  </si>
  <si>
    <t>Pour finir, évaluez votre niveau de connaissances sur le thème de l'accès Internet :</t>
  </si>
  <si>
    <t>SFR (ou RED)</t>
  </si>
  <si>
    <t>Fibre optique</t>
  </si>
  <si>
    <t>Internet, Téléphonie fixe</t>
  </si>
  <si>
    <t>S'agit-il d'une promotion ?</t>
  </si>
  <si>
    <t>Bon</t>
  </si>
  <si>
    <t>Médiocre</t>
  </si>
  <si>
    <t>O'Paris</t>
  </si>
  <si>
    <t>En long, en large, en travers</t>
  </si>
  <si>
    <t>Performances</t>
  </si>
  <si>
    <t>Non</t>
  </si>
  <si>
    <t>Amateur, vous comprenez ce que veut dire "rebooter le routeur" (et en plus vous savez le faire)</t>
  </si>
  <si>
    <t>Bouygues Télécom (ou B&amp;You)</t>
  </si>
  <si>
    <t>Internet, Bouquet TV (hors TNT), Téléphonie fixe</t>
  </si>
  <si>
    <t>bbox sensation fibre</t>
  </si>
  <si>
    <t>Excellent</t>
  </si>
  <si>
    <t>Un peu</t>
  </si>
  <si>
    <t>Fonctionnalités de la box</t>
  </si>
  <si>
    <t>Free</t>
  </si>
  <si>
    <t>ADSL (ou assimilé)</t>
  </si>
  <si>
    <t>Freebox Révolution</t>
  </si>
  <si>
    <t>Zen Park</t>
  </si>
  <si>
    <t>Ignare, vous pointez vers le petit râtelier mural dans l'entrée quand un invité vous demande votre clé WIFI</t>
  </si>
  <si>
    <t>Internet, Bouquet TV (hors TNT), Téléphonie fixe, Forfaits mobiles</t>
  </si>
  <si>
    <t>sensation fibre</t>
  </si>
  <si>
    <t>Pas du tout</t>
  </si>
  <si>
    <t>promo</t>
  </si>
  <si>
    <t>Bbox Sensation</t>
  </si>
  <si>
    <t>Offre à 1€ avec l'appartement</t>
  </si>
  <si>
    <t>Expert(e), vous savez tout des technologies utilisées (d'ailleurs vous êtes sur le point d'inventer le VDSL3+)</t>
  </si>
  <si>
    <t>Freebox révolution</t>
  </si>
  <si>
    <t>Plutôt satisfait(e) (je réfléchis encore à la taille et à l'emplacement du tatouage)</t>
  </si>
  <si>
    <t>C'était ça ou orange...</t>
  </si>
  <si>
    <t>Internet, Téléphonie fixe, Forfaits mobiles</t>
  </si>
  <si>
    <t>West Park</t>
  </si>
  <si>
    <t>Performances, Prix</t>
  </si>
  <si>
    <t>Oui</t>
  </si>
  <si>
    <t>La Villa</t>
  </si>
  <si>
    <t>Prix, L'avoir le plus vite possible</t>
  </si>
  <si>
    <t>Orange (ou Sosh)</t>
  </si>
  <si>
    <t>Le Visio</t>
  </si>
  <si>
    <t>Prix</t>
  </si>
  <si>
    <t>BBox sensation</t>
  </si>
  <si>
    <t>Résolument comblé(e) (je me suis fait tatouer le logo de l'opérateur sur le biceps)</t>
  </si>
  <si>
    <t>offre 1 € Bouygues Immo</t>
  </si>
  <si>
    <t>SFR fibre</t>
  </si>
  <si>
    <t>Or Natura</t>
  </si>
  <si>
    <t>Solaris</t>
  </si>
  <si>
    <t>Green Park</t>
  </si>
  <si>
    <t>Livebox Play</t>
  </si>
  <si>
    <t>Sun Park</t>
  </si>
  <si>
    <t>Livebox Play Fibre</t>
  </si>
  <si>
    <t>Performances, Fonctionnalités de la box</t>
  </si>
  <si>
    <t>Freebox V6</t>
  </si>
  <si>
    <t>L'Alizé</t>
  </si>
  <si>
    <t>Open fibre rentrée + SIM 4G</t>
  </si>
  <si>
    <t>Les Ovalys</t>
  </si>
  <si>
    <t>sfr fibre</t>
  </si>
  <si>
    <t>East Park</t>
  </si>
  <si>
    <t>Neo Park</t>
  </si>
  <si>
    <t>Fonctionnalités de la box, Prix</t>
  </si>
  <si>
    <t>Ideo Fibre</t>
  </si>
  <si>
    <t>open play 4G</t>
  </si>
  <si>
    <t>Nom de l'opérateur</t>
  </si>
  <si>
    <t>Open Fibre</t>
  </si>
  <si>
    <t>Forfait Mobile</t>
  </si>
  <si>
    <t>fibre zen</t>
  </si>
  <si>
    <t>Nom de l'opérateur, Prix</t>
  </si>
  <si>
    <t>Ideo</t>
  </si>
  <si>
    <t>Le Belvédère</t>
  </si>
  <si>
    <t>ideo</t>
  </si>
  <si>
    <t>offre BT a 1 euro</t>
  </si>
  <si>
    <t>Zen Fibre</t>
  </si>
  <si>
    <t>Prix, Disponibilité et accessibilité réseaux</t>
  </si>
  <si>
    <t>Horizon</t>
  </si>
  <si>
    <t>Plutôt mécontent(e) (heureusement que je ne me suis pas tatoué !)</t>
  </si>
  <si>
    <t>L'Ovelys</t>
  </si>
  <si>
    <t>la fibre</t>
  </si>
  <si>
    <t>Livebox play fibre</t>
  </si>
  <si>
    <t>Nom de l'opérateur, Performances</t>
  </si>
  <si>
    <t>Prix, réunir box et mobile pour avoir un prix attractif</t>
  </si>
  <si>
    <t>Live box zen</t>
  </si>
  <si>
    <t>Performances, Assurance du bon fonctionnement sur une nouvelle adresse</t>
  </si>
  <si>
    <t>la fibre by sfr</t>
  </si>
  <si>
    <t>Fonctionnalités de la box, le debit 1Go (ping 4ms)</t>
  </si>
  <si>
    <t>Nom de l'opérateur, Fonctionnalités de la box</t>
  </si>
  <si>
    <t>Internet, Bouquet TV (hors TNT), Forfaits mobiles</t>
  </si>
  <si>
    <t>open minifibre</t>
  </si>
  <si>
    <t>Disponibilité dès l'emménagement</t>
  </si>
  <si>
    <t>Continuité avec le précédent domicile</t>
  </si>
  <si>
    <t>Internet</t>
  </si>
  <si>
    <t>Fonctionnalités de la box, rapidité de disponibilité</t>
  </si>
  <si>
    <t>Performances, 4 mois gratuit et Deezer Premium illimité</t>
  </si>
  <si>
    <t>La Fibre de SFR</t>
  </si>
  <si>
    <t>open zen fibre</t>
  </si>
  <si>
    <t>offre réservée aux propriétaires</t>
  </si>
  <si>
    <t>Idéo 3Go</t>
  </si>
  <si>
    <t>Offre 1€</t>
  </si>
  <si>
    <t>Fibre de SFR</t>
  </si>
  <si>
    <t>La fibre</t>
  </si>
  <si>
    <t>Appels illimités vers la Tunisie</t>
  </si>
  <si>
    <t>BBox Fibre</t>
  </si>
  <si>
    <t>Freebox dégroupé total</t>
  </si>
  <si>
    <t>Performances, Qualité de service</t>
  </si>
  <si>
    <t>Internet, Forfaits mobiles</t>
  </si>
  <si>
    <t>MULTI PACK</t>
  </si>
  <si>
    <t>Sensation Fibre</t>
  </si>
  <si>
    <t>Le Bastion</t>
  </si>
  <si>
    <t>Prix, historique client</t>
  </si>
  <si>
    <t>date</t>
  </si>
  <si>
    <t>fai</t>
  </si>
  <si>
    <t>moyen</t>
  </si>
  <si>
    <t>contenu</t>
  </si>
  <si>
    <t>intitule</t>
  </si>
  <si>
    <t>prix</t>
  </si>
  <si>
    <t>satisfaction_perf</t>
  </si>
  <si>
    <t>satisfaction_stab</t>
  </si>
  <si>
    <t>satisfaction_fonc</t>
  </si>
  <si>
    <t>satisfaction_prix</t>
  </si>
  <si>
    <t>satisfaction_glob</t>
  </si>
  <si>
    <t>immeuble</t>
  </si>
  <si>
    <t>recherche</t>
  </si>
  <si>
    <t>priorite</t>
  </si>
  <si>
    <t>changement</t>
  </si>
  <si>
    <t>connaissances</t>
  </si>
  <si>
    <t>contenu_internet</t>
  </si>
  <si>
    <t>contenu_telephone</t>
  </si>
  <si>
    <t>contenu_tv</t>
  </si>
  <si>
    <t>contenu_mobile</t>
  </si>
  <si>
    <t>promo2</t>
  </si>
  <si>
    <t>priorite_nom</t>
  </si>
  <si>
    <t>priorite_perf</t>
  </si>
  <si>
    <t>priorite_fonc</t>
  </si>
  <si>
    <t>priorite_prix</t>
  </si>
  <si>
    <t>priorite_autre</t>
  </si>
  <si>
    <t>Nom</t>
  </si>
  <si>
    <t>Fonctionnalités</t>
  </si>
  <si>
    <t>Autres</t>
  </si>
  <si>
    <t>Personnes</t>
  </si>
  <si>
    <t>Réponses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</si>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</sst>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;@"/>
  </numFmts>
  <fonts count="4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64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2" fontId="0" fillId="4" borderId="0" xfId="0" applyNumberForma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2" fillId="4" borderId="0" xfId="0" applyFont="1" applyFill="1" applyAlignment="1">
      <alignment wrapText="1"/>
    </xf>
    <xf numFmtId="0" fontId="0" fillId="4" borderId="0" xfId="0" quotePrefix="1" applyNumberFormat="1" applyFill="1" applyAlignment="1">
      <alignment wrapText="1"/>
    </xf>
    <xf numFmtId="164" fontId="0" fillId="4" borderId="0" xfId="0" applyNumberFormat="1" applyFill="1" applyAlignment="1">
      <alignment wrapText="1"/>
    </xf>
    <xf numFmtId="0" fontId="0" fillId="4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right" wrapText="1"/>
    </xf>
    <xf numFmtId="0" fontId="0" fillId="0" borderId="0" xfId="0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right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" fontId="1" fillId="2" borderId="0" xfId="0" applyNumberFormat="1" applyFont="1" applyFill="1" applyAlignment="1">
      <alignment horizontal="center" wrapText="1"/>
    </xf>
    <xf numFmtId="1" fontId="0" fillId="3" borderId="0" xfId="0" applyNumberFormat="1" applyFill="1" applyAlignment="1">
      <alignment wrapText="1"/>
    </xf>
    <xf numFmtId="1" fontId="0" fillId="4" borderId="0" xfId="0" applyNumberFormat="1" applyFill="1" applyAlignment="1">
      <alignment wrapText="1"/>
    </xf>
    <xf numFmtId="1" fontId="0" fillId="0" borderId="0" xfId="0" applyNumberFormat="1" applyAlignment="1">
      <alignment wrapText="1"/>
    </xf>
  </cellXfs>
  <cellStyles count="1">
    <cellStyle name="Normal" xfId="0" builtinId="0"/>
  </cellStyles>
  <dxfs count="58"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center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2" formatCode="0.00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2" formatCode="0.00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1" formatCode="0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1" formatCode="0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164" formatCode="m/d/yyyy\ h:mm:ss;@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numFmt numFmtId="164" formatCode="m/d/yyyy\ h:mm:ss;@"/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rgb="FFDDDDDD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9933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ponses" displayName="reponses" ref="A2:AB83" totalsRowCount="1" headerRowDxfId="57" dataDxfId="56">
  <autoFilter ref="A2:AB82"/>
  <sortState ref="A3:AB82">
    <sortCondition ref="A2:A82"/>
  </sortState>
  <tableColumns count="28">
    <tableColumn id="1" name="date" dataDxfId="55" totalsRowDxfId="54"/>
    <tableColumn id="29" name="jour" dataDxfId="53" totalsRowDxfId="52">
      <calculatedColumnFormula>DAY(reponses[[#This Row],[date]])-7</calculatedColumnFormula>
    </tableColumn>
    <tableColumn id="2" name="fai" dataDxfId="51" totalsRowDxfId="50"/>
    <tableColumn id="3" name="moyen" dataDxfId="49" totalsRowDxfId="48"/>
    <tableColumn id="4" name="contenu" dataDxfId="47" totalsRowDxfId="46"/>
    <tableColumn id="5" name="contenu_internet" totalsRowFunction="custom" dataDxfId="45" totalsRowDxfId="44">
      <calculatedColumnFormula>IF($E3&lt;&gt;"",NOT(ISERR(SEARCH("Internet",$E3))),"")</calculatedColumnFormula>
      <totalsRowFormula>COUNTIF(reponses[contenu_internet],TRUE)</totalsRowFormula>
    </tableColumn>
    <tableColumn id="6" name="contenu_telephone" totalsRowFunction="custom" dataDxfId="43" totalsRowDxfId="42">
      <calculatedColumnFormula>IF($E3&lt;&gt;"",NOT(ISERR(SEARCH("Téléphonie",$E3))),"")</calculatedColumnFormula>
      <totalsRowFormula>COUNTIF(reponses[contenu_telephone],TRUE)</totalsRowFormula>
    </tableColumn>
    <tableColumn id="7" name="contenu_tv" totalsRowFunction="custom" dataDxfId="41" totalsRowDxfId="40">
      <calculatedColumnFormula>IF($E3&lt;&gt;"",NOT(ISERR(SEARCH("Bouquet",$E3))),"")</calculatedColumnFormula>
      <totalsRowFormula>COUNTIF(reponses[contenu_tv],TRUE)</totalsRowFormula>
    </tableColumn>
    <tableColumn id="8" name="contenu_mobile" totalsRowFunction="custom" dataDxfId="39" totalsRowDxfId="38">
      <calculatedColumnFormula>IF($E3&lt;&gt;"",NOT(ISERR(SEARCH("Mobile",$E3))),"")</calculatedColumnFormula>
      <totalsRowFormula>COUNTIF(reponses[contenu_mobile],TRUE)</totalsRowFormula>
    </tableColumn>
    <tableColumn id="9" name="intitule" dataDxfId="37" totalsRowDxfId="36"/>
    <tableColumn id="10" name="prix" dataDxfId="35" totalsRowDxfId="34"/>
    <tableColumn id="11" name="promo" dataDxfId="33" totalsRowDxfId="32"/>
    <tableColumn id="12" name="promo2" totalsRowFunction="custom" dataDxfId="31" totalsRowDxfId="30">
      <calculatedColumnFormula>IF(ISBLANK(K3),NA(),NOT(ISBLANK(L3)))</calculatedColumnFormula>
      <totalsRowFormula>COUNTIF(reponses[promo2],TRUE)</totalsRowFormula>
    </tableColumn>
    <tableColumn id="13" name="satisfaction_perf" dataDxfId="29" totalsRowDxfId="28"/>
    <tableColumn id="14" name="satisfaction_stab" dataDxfId="27" totalsRowDxfId="26"/>
    <tableColumn id="15" name="satisfaction_fonc" dataDxfId="25" totalsRowDxfId="24"/>
    <tableColumn id="16" name="satisfaction_prix" dataDxfId="23" totalsRowDxfId="22"/>
    <tableColumn id="17" name="satisfaction_glob" dataDxfId="21" totalsRowDxfId="20"/>
    <tableColumn id="18" name="immeuble" dataDxfId="19" totalsRowDxfId="18"/>
    <tableColumn id="19" name="recherche" dataDxfId="17" totalsRowDxfId="16"/>
    <tableColumn id="20" name="priorite" dataDxfId="15" totalsRowDxfId="14"/>
    <tableColumn id="27" name="priorite_nom" totalsRowFunction="sum" dataDxfId="13" totalsRowDxfId="12"/>
    <tableColumn id="26" name="priorite_perf" totalsRowFunction="sum" dataDxfId="11" totalsRowDxfId="10"/>
    <tableColumn id="25" name="priorite_fonc" totalsRowFunction="sum" dataDxfId="9" totalsRowDxfId="8"/>
    <tableColumn id="24" name="priorite_prix" totalsRowFunction="sum" dataDxfId="7" totalsRowDxfId="6"/>
    <tableColumn id="23" name="priorite_autre" totalsRowFunction="sum" dataDxfId="5" totalsRowDxfId="4"/>
    <tableColumn id="21" name="changement" dataDxfId="3" totalsRowDxfId="2"/>
    <tableColumn id="22" name="connaissances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workbookViewId="0">
      <pane ySplit="2" topLeftCell="A45" activePane="bottomLeft" state="frozen"/>
      <selection pane="bottomLeft" activeCell="G85" sqref="G85"/>
    </sheetView>
  </sheetViews>
  <sheetFormatPr baseColWidth="10" defaultColWidth="17.140625" defaultRowHeight="12.75" customHeight="1" x14ac:dyDescent="0.2"/>
  <cols>
    <col min="2" max="2" width="17.140625" style="26"/>
    <col min="6" max="6" width="18.42578125" customWidth="1"/>
    <col min="7" max="7" width="20.5703125" customWidth="1"/>
    <col min="9" max="9" width="17.7109375" customWidth="1"/>
    <col min="14" max="14" width="17.85546875" customWidth="1"/>
    <col min="15" max="15" width="18" customWidth="1"/>
    <col min="16" max="16" width="18.140625" customWidth="1"/>
    <col min="17" max="17" width="17.85546875" customWidth="1"/>
    <col min="18" max="18" width="18.28515625" customWidth="1"/>
    <col min="21" max="21" width="46" customWidth="1"/>
    <col min="22" max="26" width="17.140625" style="10"/>
  </cols>
  <sheetData>
    <row r="1" spans="1:28" ht="12.75" customHeight="1" x14ac:dyDescent="0.2">
      <c r="A1" s="1" t="s">
        <v>0</v>
      </c>
      <c r="B1" s="23"/>
      <c r="C1" s="1" t="s">
        <v>1</v>
      </c>
      <c r="D1" s="1" t="s">
        <v>2</v>
      </c>
      <c r="E1" s="1" t="s">
        <v>3</v>
      </c>
      <c r="F1" s="1"/>
      <c r="G1" s="1"/>
      <c r="H1" s="1"/>
      <c r="I1" s="1"/>
      <c r="J1" s="1" t="s">
        <v>4</v>
      </c>
      <c r="K1" s="1" t="s">
        <v>5</v>
      </c>
      <c r="L1" s="1"/>
      <c r="M1" s="1"/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  <c r="S1" s="1" t="s">
        <v>11</v>
      </c>
      <c r="T1" s="1" t="s">
        <v>12</v>
      </c>
      <c r="U1" s="1" t="s">
        <v>13</v>
      </c>
      <c r="V1" s="1"/>
      <c r="W1" s="1"/>
      <c r="X1" s="1"/>
      <c r="Y1" s="1"/>
      <c r="Z1" s="1"/>
      <c r="AA1" s="1" t="s">
        <v>14</v>
      </c>
      <c r="AB1" s="1" t="s">
        <v>15</v>
      </c>
    </row>
    <row r="2" spans="1:28" ht="12.75" customHeight="1" x14ac:dyDescent="0.2">
      <c r="A2" s="1" t="s">
        <v>124</v>
      </c>
      <c r="B2" s="23" t="s">
        <v>155</v>
      </c>
      <c r="C2" s="1" t="s">
        <v>125</v>
      </c>
      <c r="D2" s="1" t="s">
        <v>126</v>
      </c>
      <c r="E2" s="1" t="s">
        <v>127</v>
      </c>
      <c r="F2" s="5" t="s">
        <v>140</v>
      </c>
      <c r="G2" s="5" t="s">
        <v>141</v>
      </c>
      <c r="H2" s="5" t="s">
        <v>142</v>
      </c>
      <c r="I2" s="5" t="s">
        <v>143</v>
      </c>
      <c r="J2" s="1" t="s">
        <v>128</v>
      </c>
      <c r="K2" s="1" t="s">
        <v>129</v>
      </c>
      <c r="L2" s="1" t="s">
        <v>41</v>
      </c>
      <c r="M2" s="1" t="s">
        <v>144</v>
      </c>
      <c r="N2" s="1" t="s">
        <v>130</v>
      </c>
      <c r="O2" s="1" t="s">
        <v>131</v>
      </c>
      <c r="P2" s="1" t="s">
        <v>132</v>
      </c>
      <c r="Q2" s="1" t="s">
        <v>133</v>
      </c>
      <c r="R2" s="1" t="s">
        <v>134</v>
      </c>
      <c r="S2" s="1" t="s">
        <v>135</v>
      </c>
      <c r="T2" s="1" t="s">
        <v>136</v>
      </c>
      <c r="U2" s="1" t="s">
        <v>137</v>
      </c>
      <c r="V2" s="1" t="s">
        <v>145</v>
      </c>
      <c r="W2" s="1" t="s">
        <v>146</v>
      </c>
      <c r="X2" s="1" t="s">
        <v>147</v>
      </c>
      <c r="Y2" s="1" t="s">
        <v>148</v>
      </c>
      <c r="Z2" s="1" t="s">
        <v>149</v>
      </c>
      <c r="AA2" s="1" t="s">
        <v>138</v>
      </c>
      <c r="AB2" s="1" t="s">
        <v>139</v>
      </c>
    </row>
    <row r="3" spans="1:28" ht="12.95" customHeight="1" x14ac:dyDescent="0.2">
      <c r="A3" s="2">
        <v>41737.410706018498</v>
      </c>
      <c r="B3" s="24">
        <f>DAY(reponses[[#This Row],[date]])-7</f>
        <v>1</v>
      </c>
      <c r="C3" s="3" t="s">
        <v>16</v>
      </c>
      <c r="D3" s="3" t="s">
        <v>17</v>
      </c>
      <c r="E3" s="3" t="s">
        <v>18</v>
      </c>
      <c r="F3" s="3" t="b">
        <f>IF($E3&lt;&gt;"",NOT(ISERR(SEARCH("Internet",$E3))),"")</f>
        <v>1</v>
      </c>
      <c r="G3" s="3" t="b">
        <f>IF($E3&lt;&gt;"",NOT(ISERR(SEARCH("Téléphonie",$E3))),"")</f>
        <v>1</v>
      </c>
      <c r="H3" s="3" t="b">
        <f>IF($E3&lt;&gt;"",NOT(ISERR(SEARCH("Bouquet",$E3))),"")</f>
        <v>0</v>
      </c>
      <c r="I3" s="3" t="b">
        <f>IF($E3&lt;&gt;"",NOT(ISERR(SEARCH("Mobile",$E3))),"")</f>
        <v>0</v>
      </c>
      <c r="J3" s="3"/>
      <c r="K3" s="4">
        <v>22.99</v>
      </c>
      <c r="L3" s="3" t="s">
        <v>19</v>
      </c>
      <c r="M3" s="3" t="b">
        <f>IF(ISBLANK(K3),NA(),NOT(ISBLANK(L3)))</f>
        <v>1</v>
      </c>
      <c r="N3" s="3" t="s">
        <v>20</v>
      </c>
      <c r="O3" s="3" t="s">
        <v>20</v>
      </c>
      <c r="P3" s="3" t="s">
        <v>21</v>
      </c>
      <c r="Q3" s="3" t="s">
        <v>20</v>
      </c>
      <c r="R3" s="3" t="s">
        <v>46</v>
      </c>
      <c r="S3" s="3" t="s">
        <v>22</v>
      </c>
      <c r="T3" s="3" t="s">
        <v>23</v>
      </c>
      <c r="U3" s="3" t="s">
        <v>24</v>
      </c>
      <c r="V3" s="9"/>
      <c r="W3" s="9">
        <v>1</v>
      </c>
      <c r="X3" s="9"/>
      <c r="Y3" s="9"/>
      <c r="Z3" s="9"/>
      <c r="AA3" s="3" t="s">
        <v>25</v>
      </c>
      <c r="AB3" s="3" t="s">
        <v>26</v>
      </c>
    </row>
    <row r="4" spans="1:28" ht="12.95" customHeight="1" x14ac:dyDescent="0.2">
      <c r="A4" s="2">
        <v>41737.447731481501</v>
      </c>
      <c r="B4" s="24">
        <f>DAY(reponses[[#This Row],[date]])-7</f>
        <v>1</v>
      </c>
      <c r="C4" s="3" t="s">
        <v>27</v>
      </c>
      <c r="D4" s="3" t="s">
        <v>17</v>
      </c>
      <c r="E4" s="3" t="s">
        <v>28</v>
      </c>
      <c r="F4" s="3" t="b">
        <f>IF($E4&lt;&gt;"",NOT(ISERR(SEARCH("Internet",$E4))),"")</f>
        <v>1</v>
      </c>
      <c r="G4" s="3" t="b">
        <f>IF($E4&lt;&gt;"",NOT(ISERR(SEARCH("Téléphonie",$E4))),"")</f>
        <v>1</v>
      </c>
      <c r="H4" s="3" t="b">
        <f>IF($E4&lt;&gt;"",NOT(ISERR(SEARCH("Bouquet",$E4))),"")</f>
        <v>1</v>
      </c>
      <c r="I4" s="3" t="b">
        <f>IF($E4&lt;&gt;"",NOT(ISERR(SEARCH("Mobile",$E4))),"")</f>
        <v>0</v>
      </c>
      <c r="J4" s="3" t="s">
        <v>29</v>
      </c>
      <c r="K4" s="4">
        <v>1</v>
      </c>
      <c r="L4" s="3" t="s">
        <v>19</v>
      </c>
      <c r="M4" s="3" t="b">
        <f>IF(ISBLANK(K4),NA(),NOT(ISBLANK(L4)))</f>
        <v>1</v>
      </c>
      <c r="N4" s="3" t="s">
        <v>30</v>
      </c>
      <c r="O4" s="3" t="s">
        <v>20</v>
      </c>
      <c r="P4" s="3" t="s">
        <v>30</v>
      </c>
      <c r="Q4" s="3" t="s">
        <v>20</v>
      </c>
      <c r="R4" s="3" t="s">
        <v>46</v>
      </c>
      <c r="S4" s="3" t="s">
        <v>22</v>
      </c>
      <c r="T4" s="3" t="s">
        <v>31</v>
      </c>
      <c r="U4" s="3" t="s">
        <v>32</v>
      </c>
      <c r="V4" s="9"/>
      <c r="W4" s="9"/>
      <c r="X4" s="9">
        <v>1</v>
      </c>
      <c r="Y4" s="9"/>
      <c r="Z4" s="9"/>
      <c r="AA4" s="3" t="s">
        <v>25</v>
      </c>
      <c r="AB4" s="3" t="s">
        <v>26</v>
      </c>
    </row>
    <row r="5" spans="1:28" ht="12.95" customHeight="1" x14ac:dyDescent="0.2">
      <c r="A5" s="2">
        <v>41737.452060185198</v>
      </c>
      <c r="B5" s="24">
        <f>DAY(reponses[[#This Row],[date]])-7</f>
        <v>1</v>
      </c>
      <c r="C5" s="3" t="s">
        <v>33</v>
      </c>
      <c r="D5" s="3" t="s">
        <v>34</v>
      </c>
      <c r="E5" s="6" t="s">
        <v>28</v>
      </c>
      <c r="F5" s="3" t="b">
        <f>IF($E5&lt;&gt;"",NOT(ISERR(SEARCH("Internet",$E5))),"")</f>
        <v>1</v>
      </c>
      <c r="G5" s="3" t="b">
        <f>IF($E5&lt;&gt;"",NOT(ISERR(SEARCH("Téléphonie",$E5))),"")</f>
        <v>1</v>
      </c>
      <c r="H5" s="3" t="b">
        <f>IF($E5&lt;&gt;"",NOT(ISERR(SEARCH("Bouquet",$E5))),"")</f>
        <v>1</v>
      </c>
      <c r="I5" s="3" t="b">
        <f>IF($E5&lt;&gt;"",NOT(ISERR(SEARCH("Mobile",$E5))),"")</f>
        <v>0</v>
      </c>
      <c r="J5" s="3" t="s">
        <v>35</v>
      </c>
      <c r="K5" s="4">
        <v>38</v>
      </c>
      <c r="L5" s="3"/>
      <c r="M5" s="3" t="b">
        <f>IF(ISBLANK(K5),NA(),NOT(ISBLANK(L5)))</f>
        <v>0</v>
      </c>
      <c r="N5" s="3" t="s">
        <v>30</v>
      </c>
      <c r="O5" s="3" t="s">
        <v>30</v>
      </c>
      <c r="P5" s="3" t="s">
        <v>30</v>
      </c>
      <c r="Q5" s="3" t="s">
        <v>30</v>
      </c>
      <c r="R5" s="3" t="s">
        <v>58</v>
      </c>
      <c r="S5" s="3" t="s">
        <v>36</v>
      </c>
      <c r="T5" s="3" t="s">
        <v>23</v>
      </c>
      <c r="U5" s="3" t="s">
        <v>32</v>
      </c>
      <c r="V5" s="9"/>
      <c r="W5" s="9"/>
      <c r="X5" s="9">
        <v>1</v>
      </c>
      <c r="Y5" s="9"/>
      <c r="Z5" s="9"/>
      <c r="AA5" s="3" t="s">
        <v>25</v>
      </c>
      <c r="AB5" s="3" t="s">
        <v>37</v>
      </c>
    </row>
    <row r="6" spans="1:28" ht="12.95" customHeight="1" x14ac:dyDescent="0.2">
      <c r="A6" s="2">
        <v>41737.542557870402</v>
      </c>
      <c r="B6" s="24">
        <f>DAY(reponses[[#This Row],[date]])-7</f>
        <v>1</v>
      </c>
      <c r="C6" s="3" t="s">
        <v>27</v>
      </c>
      <c r="D6" s="3" t="s">
        <v>17</v>
      </c>
      <c r="E6" s="3" t="s">
        <v>38</v>
      </c>
      <c r="F6" s="3" t="b">
        <f>IF($E6&lt;&gt;"",NOT(ISERR(SEARCH("Internet",$E6))),"")</f>
        <v>1</v>
      </c>
      <c r="G6" s="3" t="b">
        <f>IF($E6&lt;&gt;"",NOT(ISERR(SEARCH("Téléphonie",$E6))),"")</f>
        <v>1</v>
      </c>
      <c r="H6" s="3" t="b">
        <f>IF($E6&lt;&gt;"",NOT(ISERR(SEARCH("Bouquet",$E6))),"")</f>
        <v>1</v>
      </c>
      <c r="I6" s="3" t="b">
        <f>IF($E6&lt;&gt;"",NOT(ISERR(SEARCH("Mobile",$E6))),"")</f>
        <v>1</v>
      </c>
      <c r="J6" s="3" t="s">
        <v>39</v>
      </c>
      <c r="K6" s="4">
        <v>70</v>
      </c>
      <c r="L6" s="3"/>
      <c r="M6" s="3" t="b">
        <f>IF(ISBLANK(K6),NA(),NOT(ISBLANK(L6)))</f>
        <v>0</v>
      </c>
      <c r="N6" s="3" t="s">
        <v>30</v>
      </c>
      <c r="O6" s="3" t="s">
        <v>20</v>
      </c>
      <c r="P6" s="3" t="s">
        <v>20</v>
      </c>
      <c r="Q6" s="3" t="s">
        <v>20</v>
      </c>
      <c r="R6" s="3" t="s">
        <v>46</v>
      </c>
      <c r="S6" s="3" t="s">
        <v>22</v>
      </c>
      <c r="T6" s="3" t="s">
        <v>40</v>
      </c>
      <c r="U6" s="3" t="s">
        <v>41</v>
      </c>
      <c r="V6" s="9"/>
      <c r="W6" s="9"/>
      <c r="X6" s="9"/>
      <c r="Y6" s="9">
        <v>1</v>
      </c>
      <c r="Z6" s="9"/>
      <c r="AA6" s="3" t="s">
        <v>25</v>
      </c>
      <c r="AB6" s="3" t="s">
        <v>26</v>
      </c>
    </row>
    <row r="7" spans="1:28" ht="12.95" customHeight="1" x14ac:dyDescent="0.2">
      <c r="A7" s="2">
        <v>41737.582372685203</v>
      </c>
      <c r="B7" s="24">
        <f>DAY(reponses[[#This Row],[date]])-7</f>
        <v>1</v>
      </c>
      <c r="C7" s="3" t="s">
        <v>27</v>
      </c>
      <c r="D7" s="3" t="s">
        <v>17</v>
      </c>
      <c r="E7" s="3" t="s">
        <v>38</v>
      </c>
      <c r="F7" s="3" t="b">
        <f>IF($E7&lt;&gt;"",NOT(ISERR(SEARCH("Internet",$E7))),"")</f>
        <v>1</v>
      </c>
      <c r="G7" s="3" t="b">
        <f>IF($E7&lt;&gt;"",NOT(ISERR(SEARCH("Téléphonie",$E7))),"")</f>
        <v>1</v>
      </c>
      <c r="H7" s="3" t="b">
        <f>IF($E7&lt;&gt;"",NOT(ISERR(SEARCH("Bouquet",$E7))),"")</f>
        <v>1</v>
      </c>
      <c r="I7" s="3" t="b">
        <f>IF($E7&lt;&gt;"",NOT(ISERR(SEARCH("Mobile",$E7))),"")</f>
        <v>1</v>
      </c>
      <c r="J7" s="3" t="s">
        <v>42</v>
      </c>
      <c r="K7" s="4">
        <v>49</v>
      </c>
      <c r="L7" s="3" t="s">
        <v>19</v>
      </c>
      <c r="M7" s="3" t="b">
        <f>IF(ISBLANK(K7),NA(),NOT(ISBLANK(L7)))</f>
        <v>1</v>
      </c>
      <c r="N7" s="3" t="s">
        <v>30</v>
      </c>
      <c r="O7" s="3" t="s">
        <v>21</v>
      </c>
      <c r="P7" s="3" t="s">
        <v>20</v>
      </c>
      <c r="Q7" s="3" t="s">
        <v>20</v>
      </c>
      <c r="R7" s="3" t="s">
        <v>90</v>
      </c>
      <c r="S7" s="3" t="s">
        <v>22</v>
      </c>
      <c r="T7" s="3"/>
      <c r="U7" s="3" t="s">
        <v>43</v>
      </c>
      <c r="V7" s="9"/>
      <c r="W7" s="9"/>
      <c r="X7" s="9"/>
      <c r="Y7" s="9">
        <v>1</v>
      </c>
      <c r="Z7" s="9"/>
      <c r="AA7" s="3" t="s">
        <v>25</v>
      </c>
      <c r="AB7" s="3" t="s">
        <v>44</v>
      </c>
    </row>
    <row r="8" spans="1:28" ht="12.95" customHeight="1" x14ac:dyDescent="0.2">
      <c r="A8" s="2">
        <v>41737.666412036997</v>
      </c>
      <c r="B8" s="24">
        <f>DAY(reponses[[#This Row],[date]])-7</f>
        <v>1</v>
      </c>
      <c r="C8" s="3" t="s">
        <v>33</v>
      </c>
      <c r="D8" s="3" t="s">
        <v>34</v>
      </c>
      <c r="E8" s="3" t="s">
        <v>28</v>
      </c>
      <c r="F8" s="3" t="b">
        <f>IF($E8&lt;&gt;"",NOT(ISERR(SEARCH("Internet",$E8))),"")</f>
        <v>1</v>
      </c>
      <c r="G8" s="3" t="b">
        <f>IF($E8&lt;&gt;"",NOT(ISERR(SEARCH("Téléphonie",$E8))),"")</f>
        <v>1</v>
      </c>
      <c r="H8" s="3" t="b">
        <f>IF($E8&lt;&gt;"",NOT(ISERR(SEARCH("Bouquet",$E8))),"")</f>
        <v>1</v>
      </c>
      <c r="I8" s="3" t="b">
        <f>IF($E8&lt;&gt;"",NOT(ISERR(SEARCH("Mobile",$E8))),"")</f>
        <v>0</v>
      </c>
      <c r="J8" s="3" t="s">
        <v>45</v>
      </c>
      <c r="K8" s="4">
        <v>38</v>
      </c>
      <c r="L8" s="3"/>
      <c r="M8" s="3" t="b">
        <f>IF(ISBLANK(K8),NA(),NOT(ISBLANK(L8)))</f>
        <v>0</v>
      </c>
      <c r="N8" s="3" t="s">
        <v>30</v>
      </c>
      <c r="O8" s="3" t="s">
        <v>30</v>
      </c>
      <c r="P8" s="3" t="s">
        <v>21</v>
      </c>
      <c r="Q8" s="3" t="s">
        <v>21</v>
      </c>
      <c r="R8" s="3" t="s">
        <v>46</v>
      </c>
      <c r="S8" s="3" t="s">
        <v>36</v>
      </c>
      <c r="T8" s="3" t="s">
        <v>23</v>
      </c>
      <c r="U8" s="3" t="s">
        <v>47</v>
      </c>
      <c r="V8" s="9"/>
      <c r="W8" s="9"/>
      <c r="X8" s="9"/>
      <c r="Y8" s="9"/>
      <c r="Z8" s="9">
        <v>1</v>
      </c>
      <c r="AA8" s="3" t="s">
        <v>25</v>
      </c>
      <c r="AB8" s="3" t="s">
        <v>44</v>
      </c>
    </row>
    <row r="9" spans="1:28" ht="12.95" customHeight="1" x14ac:dyDescent="0.2">
      <c r="A9" s="2">
        <v>41738.410312499997</v>
      </c>
      <c r="B9" s="24">
        <f>DAY(reponses[[#This Row],[date]])-7</f>
        <v>2</v>
      </c>
      <c r="C9" s="3" t="s">
        <v>16</v>
      </c>
      <c r="D9" s="3" t="s">
        <v>17</v>
      </c>
      <c r="E9" s="3" t="s">
        <v>48</v>
      </c>
      <c r="F9" s="3" t="b">
        <f>IF($E9&lt;&gt;"",NOT(ISERR(SEARCH("Internet",$E9))),"")</f>
        <v>1</v>
      </c>
      <c r="G9" s="3" t="b">
        <f>IF($E9&lt;&gt;"",NOT(ISERR(SEARCH("Téléphonie",$E9))),"")</f>
        <v>1</v>
      </c>
      <c r="H9" s="3" t="b">
        <f>IF($E9&lt;&gt;"",NOT(ISERR(SEARCH("Bouquet",$E9))),"")</f>
        <v>0</v>
      </c>
      <c r="I9" s="3" t="b">
        <f>IF($E9&lt;&gt;"",NOT(ISERR(SEARCH("Mobile",$E9))),"")</f>
        <v>1</v>
      </c>
      <c r="J9" s="3"/>
      <c r="K9" s="4">
        <v>44</v>
      </c>
      <c r="L9" s="3" t="s">
        <v>19</v>
      </c>
      <c r="M9" s="3" t="b">
        <f>IF(ISBLANK(K9),NA(),NOT(ISBLANK(L9)))</f>
        <v>1</v>
      </c>
      <c r="N9" s="3" t="s">
        <v>20</v>
      </c>
      <c r="O9" s="3" t="s">
        <v>30</v>
      </c>
      <c r="P9" s="3" t="s">
        <v>20</v>
      </c>
      <c r="Q9" s="3" t="s">
        <v>20</v>
      </c>
      <c r="R9" s="3" t="s">
        <v>46</v>
      </c>
      <c r="S9" s="3" t="s">
        <v>49</v>
      </c>
      <c r="T9" s="3" t="s">
        <v>31</v>
      </c>
      <c r="U9" s="3" t="s">
        <v>50</v>
      </c>
      <c r="V9" s="9"/>
      <c r="W9" s="9">
        <v>1</v>
      </c>
      <c r="X9" s="9"/>
      <c r="Y9" s="9">
        <v>1</v>
      </c>
      <c r="Z9" s="9"/>
      <c r="AA9" s="3" t="s">
        <v>51</v>
      </c>
      <c r="AB9" s="3" t="s">
        <v>26</v>
      </c>
    </row>
    <row r="10" spans="1:28" ht="12.95" customHeight="1" x14ac:dyDescent="0.2">
      <c r="A10" s="2">
        <v>41739.3766203704</v>
      </c>
      <c r="B10" s="24">
        <f>DAY(reponses[[#This Row],[date]])-7</f>
        <v>3</v>
      </c>
      <c r="C10" s="3" t="s">
        <v>16</v>
      </c>
      <c r="D10" s="3" t="s">
        <v>17</v>
      </c>
      <c r="E10" s="3" t="s">
        <v>38</v>
      </c>
      <c r="F10" s="3" t="b">
        <f>IF($E10&lt;&gt;"",NOT(ISERR(SEARCH("Internet",$E10))),"")</f>
        <v>1</v>
      </c>
      <c r="G10" s="3" t="b">
        <f>IF($E10&lt;&gt;"",NOT(ISERR(SEARCH("Téléphonie",$E10))),"")</f>
        <v>1</v>
      </c>
      <c r="H10" s="3" t="b">
        <f>IF($E10&lt;&gt;"",NOT(ISERR(SEARCH("Bouquet",$E10))),"")</f>
        <v>1</v>
      </c>
      <c r="I10" s="3" t="b">
        <f>IF($E10&lt;&gt;"",NOT(ISERR(SEARCH("Mobile",$E10))),"")</f>
        <v>1</v>
      </c>
      <c r="J10" s="3"/>
      <c r="K10" s="4">
        <v>19.989999999999998</v>
      </c>
      <c r="L10" s="3" t="s">
        <v>19</v>
      </c>
      <c r="M10" s="3" t="b">
        <f>IF(ISBLANK(K10),NA(),NOT(ISBLANK(L10)))</f>
        <v>1</v>
      </c>
      <c r="N10" s="3" t="s">
        <v>30</v>
      </c>
      <c r="O10" s="3" t="s">
        <v>30</v>
      </c>
      <c r="P10" s="3" t="s">
        <v>30</v>
      </c>
      <c r="Q10" s="3" t="s">
        <v>30</v>
      </c>
      <c r="R10" s="3" t="s">
        <v>46</v>
      </c>
      <c r="S10" s="3" t="s">
        <v>52</v>
      </c>
      <c r="T10" s="3" t="s">
        <v>40</v>
      </c>
      <c r="U10" s="3" t="s">
        <v>53</v>
      </c>
      <c r="V10" s="9"/>
      <c r="W10" s="9"/>
      <c r="X10" s="9"/>
      <c r="Y10" s="9">
        <v>1</v>
      </c>
      <c r="Z10" s="9">
        <v>1</v>
      </c>
      <c r="AA10" s="3" t="s">
        <v>25</v>
      </c>
      <c r="AB10" s="3" t="s">
        <v>26</v>
      </c>
    </row>
    <row r="11" spans="1:28" ht="12.95" customHeight="1" x14ac:dyDescent="0.2">
      <c r="A11" s="2">
        <v>41739.426874999997</v>
      </c>
      <c r="B11" s="24">
        <f>DAY(reponses[[#This Row],[date]])-7</f>
        <v>3</v>
      </c>
      <c r="C11" s="3" t="s">
        <v>54</v>
      </c>
      <c r="D11" s="3" t="s">
        <v>17</v>
      </c>
      <c r="E11" s="3" t="s">
        <v>38</v>
      </c>
      <c r="F11" s="3" t="b">
        <f>IF($E11&lt;&gt;"",NOT(ISERR(SEARCH("Internet",$E11))),"")</f>
        <v>1</v>
      </c>
      <c r="G11" s="3" t="b">
        <f>IF($E11&lt;&gt;"",NOT(ISERR(SEARCH("Téléphonie",$E11))),"")</f>
        <v>1</v>
      </c>
      <c r="H11" s="3" t="b">
        <f>IF($E11&lt;&gt;"",NOT(ISERR(SEARCH("Bouquet",$E11))),"")</f>
        <v>1</v>
      </c>
      <c r="I11" s="3" t="b">
        <f>IF($E11&lt;&gt;"",NOT(ISERR(SEARCH("Mobile",$E11))),"")</f>
        <v>1</v>
      </c>
      <c r="J11" s="3"/>
      <c r="K11" s="4">
        <v>57</v>
      </c>
      <c r="L11" s="3"/>
      <c r="M11" s="3" t="b">
        <f>IF(ISBLANK(K11),NA(),NOT(ISBLANK(L11)))</f>
        <v>0</v>
      </c>
      <c r="N11" s="3" t="s">
        <v>20</v>
      </c>
      <c r="O11" s="3" t="s">
        <v>30</v>
      </c>
      <c r="P11" s="3" t="s">
        <v>20</v>
      </c>
      <c r="Q11" s="3" t="s">
        <v>20</v>
      </c>
      <c r="R11" s="3" t="s">
        <v>46</v>
      </c>
      <c r="S11" s="3" t="s">
        <v>55</v>
      </c>
      <c r="T11" s="3" t="s">
        <v>31</v>
      </c>
      <c r="U11" s="3" t="s">
        <v>56</v>
      </c>
      <c r="V11" s="9"/>
      <c r="W11" s="9"/>
      <c r="X11" s="9"/>
      <c r="Y11" s="9">
        <v>1</v>
      </c>
      <c r="Z11" s="9"/>
      <c r="AA11" s="3" t="s">
        <v>25</v>
      </c>
      <c r="AB11" s="3" t="s">
        <v>26</v>
      </c>
    </row>
    <row r="12" spans="1:28" ht="12.95" customHeight="1" x14ac:dyDescent="0.2">
      <c r="A12" s="2">
        <v>41739.439062500001</v>
      </c>
      <c r="B12" s="24">
        <f>DAY(reponses[[#This Row],[date]])-7</f>
        <v>3</v>
      </c>
      <c r="C12" s="3" t="s">
        <v>27</v>
      </c>
      <c r="D12" s="3" t="s">
        <v>17</v>
      </c>
      <c r="E12" s="3" t="s">
        <v>38</v>
      </c>
      <c r="F12" s="3" t="b">
        <f>IF($E12&lt;&gt;"",NOT(ISERR(SEARCH("Internet",$E12))),"")</f>
        <v>1</v>
      </c>
      <c r="G12" s="3" t="b">
        <f>IF($E12&lt;&gt;"",NOT(ISERR(SEARCH("Téléphonie",$E12))),"")</f>
        <v>1</v>
      </c>
      <c r="H12" s="3" t="b">
        <f>IF($E12&lt;&gt;"",NOT(ISERR(SEARCH("Bouquet",$E12))),"")</f>
        <v>1</v>
      </c>
      <c r="I12" s="3" t="b">
        <f>IF($E12&lt;&gt;"",NOT(ISERR(SEARCH("Mobile",$E12))),"")</f>
        <v>1</v>
      </c>
      <c r="J12" s="3" t="s">
        <v>57</v>
      </c>
      <c r="K12" s="4">
        <v>80</v>
      </c>
      <c r="L12" s="3"/>
      <c r="M12" s="3" t="b">
        <f>IF(ISBLANK(K12),NA(),NOT(ISBLANK(L12)))</f>
        <v>0</v>
      </c>
      <c r="N12" s="3" t="s">
        <v>30</v>
      </c>
      <c r="O12" s="3" t="s">
        <v>30</v>
      </c>
      <c r="P12" s="3" t="s">
        <v>30</v>
      </c>
      <c r="Q12" s="3" t="s">
        <v>30</v>
      </c>
      <c r="R12" s="3" t="s">
        <v>58</v>
      </c>
      <c r="S12" s="3" t="s">
        <v>22</v>
      </c>
      <c r="T12" s="3" t="s">
        <v>40</v>
      </c>
      <c r="U12" s="3" t="s">
        <v>59</v>
      </c>
      <c r="V12" s="9"/>
      <c r="W12" s="9"/>
      <c r="X12" s="9"/>
      <c r="Y12" s="9">
        <v>1</v>
      </c>
      <c r="Z12" s="9"/>
      <c r="AA12" s="3" t="s">
        <v>25</v>
      </c>
      <c r="AB12" s="3" t="s">
        <v>44</v>
      </c>
    </row>
    <row r="13" spans="1:28" ht="12.95" customHeight="1" x14ac:dyDescent="0.2">
      <c r="A13" s="2">
        <v>41739.441863425898</v>
      </c>
      <c r="B13" s="24">
        <f>DAY(reponses[[#This Row],[date]])-7</f>
        <v>3</v>
      </c>
      <c r="C13" s="3" t="s">
        <v>16</v>
      </c>
      <c r="D13" s="3" t="s">
        <v>17</v>
      </c>
      <c r="E13" s="3" t="s">
        <v>28</v>
      </c>
      <c r="F13" s="3" t="b">
        <f>IF($E13&lt;&gt;"",NOT(ISERR(SEARCH("Internet",$E13))),"")</f>
        <v>1</v>
      </c>
      <c r="G13" s="3" t="b">
        <f>IF($E13&lt;&gt;"",NOT(ISERR(SEARCH("Téléphonie",$E13))),"")</f>
        <v>1</v>
      </c>
      <c r="H13" s="3" t="b">
        <f>IF($E13&lt;&gt;"",NOT(ISERR(SEARCH("Bouquet",$E13))),"")</f>
        <v>1</v>
      </c>
      <c r="I13" s="3" t="b">
        <f>IF($E13&lt;&gt;"",NOT(ISERR(SEARCH("Mobile",$E13))),"")</f>
        <v>0</v>
      </c>
      <c r="J13" s="3" t="s">
        <v>60</v>
      </c>
      <c r="K13" s="4">
        <v>23.9</v>
      </c>
      <c r="L13" s="3" t="s">
        <v>19</v>
      </c>
      <c r="M13" s="3" t="b">
        <f>IF(ISBLANK(K13),NA(),NOT(ISBLANK(L13)))</f>
        <v>1</v>
      </c>
      <c r="N13" s="3" t="s">
        <v>30</v>
      </c>
      <c r="O13" s="3" t="s">
        <v>30</v>
      </c>
      <c r="P13" s="3" t="s">
        <v>20</v>
      </c>
      <c r="Q13" s="3" t="s">
        <v>30</v>
      </c>
      <c r="R13" s="3" t="s">
        <v>58</v>
      </c>
      <c r="S13" s="3" t="s">
        <v>61</v>
      </c>
      <c r="T13" s="3" t="s">
        <v>40</v>
      </c>
      <c r="U13" s="3" t="s">
        <v>24</v>
      </c>
      <c r="V13" s="9"/>
      <c r="W13" s="9">
        <v>1</v>
      </c>
      <c r="X13" s="9"/>
      <c r="Y13" s="9"/>
      <c r="Z13" s="9"/>
      <c r="AA13" s="3" t="s">
        <v>25</v>
      </c>
      <c r="AB13" s="3" t="s">
        <v>44</v>
      </c>
    </row>
    <row r="14" spans="1:28" ht="12.95" customHeight="1" x14ac:dyDescent="0.2">
      <c r="A14" s="2">
        <v>41739.444108796299</v>
      </c>
      <c r="B14" s="24">
        <f>DAY(reponses[[#This Row],[date]])-7</f>
        <v>3</v>
      </c>
      <c r="C14" s="3" t="s">
        <v>16</v>
      </c>
      <c r="D14" s="3" t="s">
        <v>17</v>
      </c>
      <c r="E14" s="3" t="s">
        <v>28</v>
      </c>
      <c r="F14" s="3" t="b">
        <f>IF($E14&lt;&gt;"",NOT(ISERR(SEARCH("Internet",$E14))),"")</f>
        <v>1</v>
      </c>
      <c r="G14" s="3" t="b">
        <f>IF($E14&lt;&gt;"",NOT(ISERR(SEARCH("Téléphonie",$E14))),"")</f>
        <v>1</v>
      </c>
      <c r="H14" s="3" t="b">
        <f>IF($E14&lt;&gt;"",NOT(ISERR(SEARCH("Bouquet",$E14))),"")</f>
        <v>1</v>
      </c>
      <c r="I14" s="3" t="b">
        <f>IF($E14&lt;&gt;"",NOT(ISERR(SEARCH("Mobile",$E14))),"")</f>
        <v>0</v>
      </c>
      <c r="J14" s="3"/>
      <c r="K14" s="4">
        <v>23</v>
      </c>
      <c r="L14" s="3" t="s">
        <v>19</v>
      </c>
      <c r="M14" s="3" t="b">
        <f>IF(ISBLANK(K14),NA(),NOT(ISBLANK(L14)))</f>
        <v>1</v>
      </c>
      <c r="N14" s="3" t="s">
        <v>30</v>
      </c>
      <c r="O14" s="3" t="s">
        <v>30</v>
      </c>
      <c r="P14" s="3" t="s">
        <v>20</v>
      </c>
      <c r="Q14" s="3" t="s">
        <v>20</v>
      </c>
      <c r="R14" s="3" t="s">
        <v>46</v>
      </c>
      <c r="S14" s="3" t="s">
        <v>62</v>
      </c>
      <c r="T14" s="3" t="s">
        <v>31</v>
      </c>
      <c r="U14" s="3" t="s">
        <v>50</v>
      </c>
      <c r="V14" s="9"/>
      <c r="W14" s="9">
        <v>1</v>
      </c>
      <c r="X14" s="9"/>
      <c r="Y14" s="9">
        <v>1</v>
      </c>
      <c r="Z14" s="9"/>
      <c r="AA14" s="3" t="s">
        <v>51</v>
      </c>
      <c r="AB14" s="3" t="s">
        <v>26</v>
      </c>
    </row>
    <row r="15" spans="1:28" ht="12.95" customHeight="1" x14ac:dyDescent="0.2">
      <c r="A15" s="2">
        <v>41739.474953703699</v>
      </c>
      <c r="B15" s="24">
        <f>DAY(reponses[[#This Row],[date]])-7</f>
        <v>3</v>
      </c>
      <c r="C15" s="3" t="s">
        <v>16</v>
      </c>
      <c r="D15" s="3" t="s">
        <v>17</v>
      </c>
      <c r="E15" s="3" t="s">
        <v>18</v>
      </c>
      <c r="F15" s="3" t="b">
        <f>IF($E15&lt;&gt;"",NOT(ISERR(SEARCH("Internet",$E15))),"")</f>
        <v>1</v>
      </c>
      <c r="G15" s="3" t="b">
        <f>IF($E15&lt;&gt;"",NOT(ISERR(SEARCH("Téléphonie",$E15))),"")</f>
        <v>1</v>
      </c>
      <c r="H15" s="3" t="b">
        <f>IF($E15&lt;&gt;"",NOT(ISERR(SEARCH("Bouquet",$E15))),"")</f>
        <v>0</v>
      </c>
      <c r="I15" s="3" t="b">
        <f>IF($E15&lt;&gt;"",NOT(ISERR(SEARCH("Mobile",$E15))),"")</f>
        <v>0</v>
      </c>
      <c r="J15" s="3"/>
      <c r="K15" s="4">
        <v>20</v>
      </c>
      <c r="L15" s="3" t="s">
        <v>19</v>
      </c>
      <c r="M15" s="3" t="b">
        <f>IF(ISBLANK(K15),NA(),NOT(ISBLANK(L15)))</f>
        <v>1</v>
      </c>
      <c r="N15" s="3" t="s">
        <v>30</v>
      </c>
      <c r="O15" s="3" t="s">
        <v>30</v>
      </c>
      <c r="P15" s="3" t="s">
        <v>20</v>
      </c>
      <c r="Q15" s="3" t="s">
        <v>30</v>
      </c>
      <c r="R15" s="3" t="s">
        <v>58</v>
      </c>
      <c r="S15" s="3" t="s">
        <v>63</v>
      </c>
      <c r="T15" s="3" t="s">
        <v>23</v>
      </c>
      <c r="U15" s="3" t="s">
        <v>50</v>
      </c>
      <c r="V15" s="9"/>
      <c r="W15" s="9">
        <v>1</v>
      </c>
      <c r="X15" s="9"/>
      <c r="Y15" s="9">
        <v>1</v>
      </c>
      <c r="Z15" s="9"/>
      <c r="AA15" s="3" t="s">
        <v>51</v>
      </c>
      <c r="AB15" s="3" t="s">
        <v>44</v>
      </c>
    </row>
    <row r="16" spans="1:28" ht="12.95" customHeight="1" x14ac:dyDescent="0.2">
      <c r="A16" s="2">
        <v>41739.491608796299</v>
      </c>
      <c r="B16" s="24">
        <f>DAY(reponses[[#This Row],[date]])-7</f>
        <v>3</v>
      </c>
      <c r="C16" s="3" t="s">
        <v>54</v>
      </c>
      <c r="D16" s="3" t="s">
        <v>17</v>
      </c>
      <c r="E16" s="3" t="s">
        <v>28</v>
      </c>
      <c r="F16" s="3" t="b">
        <f>IF($E16&lt;&gt;"",NOT(ISERR(SEARCH("Internet",$E16))),"")</f>
        <v>1</v>
      </c>
      <c r="G16" s="3" t="b">
        <f>IF($E16&lt;&gt;"",NOT(ISERR(SEARCH("Téléphonie",$E16))),"")</f>
        <v>1</v>
      </c>
      <c r="H16" s="3" t="b">
        <f>IF($E16&lt;&gt;"",NOT(ISERR(SEARCH("Bouquet",$E16))),"")</f>
        <v>1</v>
      </c>
      <c r="I16" s="3" t="b">
        <f>IF($E16&lt;&gt;"",NOT(ISERR(SEARCH("Mobile",$E16))),"")</f>
        <v>0</v>
      </c>
      <c r="J16" s="3" t="s">
        <v>64</v>
      </c>
      <c r="K16" s="4">
        <v>40</v>
      </c>
      <c r="L16" s="3"/>
      <c r="M16" s="3" t="b">
        <f>IF(ISBLANK(K16),NA(),NOT(ISBLANK(L16)))</f>
        <v>0</v>
      </c>
      <c r="N16" s="3" t="s">
        <v>30</v>
      </c>
      <c r="O16" s="3" t="s">
        <v>20</v>
      </c>
      <c r="P16" s="3" t="s">
        <v>20</v>
      </c>
      <c r="Q16" s="3" t="s">
        <v>20</v>
      </c>
      <c r="R16" s="3" t="s">
        <v>46</v>
      </c>
      <c r="S16" s="3" t="s">
        <v>65</v>
      </c>
      <c r="T16" s="3" t="s">
        <v>23</v>
      </c>
      <c r="U16" s="3"/>
      <c r="V16" s="9"/>
      <c r="W16" s="9"/>
      <c r="X16" s="9"/>
      <c r="Y16" s="9"/>
      <c r="Z16" s="9"/>
      <c r="AA16" s="3" t="s">
        <v>25</v>
      </c>
      <c r="AB16" s="3" t="s">
        <v>44</v>
      </c>
    </row>
    <row r="17" spans="1:28" ht="12.95" customHeight="1" x14ac:dyDescent="0.2">
      <c r="A17" s="2">
        <v>41739.4980208333</v>
      </c>
      <c r="B17" s="24">
        <f>DAY(reponses[[#This Row],[date]])-7</f>
        <v>3</v>
      </c>
      <c r="C17" s="3" t="s">
        <v>33</v>
      </c>
      <c r="D17" s="3" t="s">
        <v>34</v>
      </c>
      <c r="E17" s="3" t="s">
        <v>38</v>
      </c>
      <c r="F17" s="3" t="b">
        <f>IF($E17&lt;&gt;"",NOT(ISERR(SEARCH("Internet",$E17))),"")</f>
        <v>1</v>
      </c>
      <c r="G17" s="3" t="b">
        <f>IF($E17&lt;&gt;"",NOT(ISERR(SEARCH("Téléphonie",$E17))),"")</f>
        <v>1</v>
      </c>
      <c r="H17" s="3" t="b">
        <f>IF($E17&lt;&gt;"",NOT(ISERR(SEARCH("Bouquet",$E17))),"")</f>
        <v>1</v>
      </c>
      <c r="I17" s="3" t="b">
        <f>IF($E17&lt;&gt;"",NOT(ISERR(SEARCH("Mobile",$E17))),"")</f>
        <v>1</v>
      </c>
      <c r="J17" s="3"/>
      <c r="K17" s="4">
        <v>37.96</v>
      </c>
      <c r="L17" s="3"/>
      <c r="M17" s="3" t="b">
        <f>IF(ISBLANK(K17),NA(),NOT(ISBLANK(L17)))</f>
        <v>0</v>
      </c>
      <c r="N17" s="3" t="s">
        <v>30</v>
      </c>
      <c r="O17" s="3" t="s">
        <v>30</v>
      </c>
      <c r="P17" s="3" t="s">
        <v>30</v>
      </c>
      <c r="Q17" s="3" t="s">
        <v>20</v>
      </c>
      <c r="R17" s="3" t="s">
        <v>46</v>
      </c>
      <c r="S17" s="3" t="s">
        <v>55</v>
      </c>
      <c r="T17" s="3" t="s">
        <v>23</v>
      </c>
      <c r="U17" s="3" t="s">
        <v>24</v>
      </c>
      <c r="V17" s="9"/>
      <c r="W17" s="9">
        <v>1</v>
      </c>
      <c r="X17" s="9"/>
      <c r="Y17" s="9"/>
      <c r="Z17" s="9"/>
      <c r="AA17" s="3" t="s">
        <v>25</v>
      </c>
      <c r="AB17" s="3" t="s">
        <v>26</v>
      </c>
    </row>
    <row r="18" spans="1:28" ht="12.95" customHeight="1" x14ac:dyDescent="0.2">
      <c r="A18" s="2">
        <v>41739.4981134259</v>
      </c>
      <c r="B18" s="24">
        <f>DAY(reponses[[#This Row],[date]])-7</f>
        <v>3</v>
      </c>
      <c r="C18" s="3" t="s">
        <v>16</v>
      </c>
      <c r="D18" s="3" t="s">
        <v>17</v>
      </c>
      <c r="E18" s="3" t="s">
        <v>28</v>
      </c>
      <c r="F18" s="3" t="b">
        <f>IF($E18&lt;&gt;"",NOT(ISERR(SEARCH("Internet",$E18))),"")</f>
        <v>1</v>
      </c>
      <c r="G18" s="3" t="b">
        <f>IF($E18&lt;&gt;"",NOT(ISERR(SEARCH("Téléphonie",$E18))),"")</f>
        <v>1</v>
      </c>
      <c r="H18" s="3" t="b">
        <f>IF($E18&lt;&gt;"",NOT(ISERR(SEARCH("Bouquet",$E18))),"")</f>
        <v>1</v>
      </c>
      <c r="I18" s="3" t="b">
        <f>IF($E18&lt;&gt;"",NOT(ISERR(SEARCH("Mobile",$E18))),"")</f>
        <v>0</v>
      </c>
      <c r="J18" s="3"/>
      <c r="K18" s="4">
        <v>25</v>
      </c>
      <c r="L18" s="3" t="s">
        <v>19</v>
      </c>
      <c r="M18" s="3" t="b">
        <f>IF(ISBLANK(K18),NA(),NOT(ISBLANK(L18)))</f>
        <v>1</v>
      </c>
      <c r="N18" s="3" t="s">
        <v>30</v>
      </c>
      <c r="O18" s="3" t="s">
        <v>20</v>
      </c>
      <c r="P18" s="3" t="s">
        <v>21</v>
      </c>
      <c r="Q18" s="3" t="s">
        <v>30</v>
      </c>
      <c r="R18" s="3"/>
      <c r="S18" s="3" t="s">
        <v>49</v>
      </c>
      <c r="T18" s="3" t="s">
        <v>23</v>
      </c>
      <c r="U18" s="3" t="s">
        <v>50</v>
      </c>
      <c r="V18" s="9"/>
      <c r="W18" s="9">
        <v>1</v>
      </c>
      <c r="X18" s="9"/>
      <c r="Y18" s="9">
        <v>1</v>
      </c>
      <c r="Z18" s="9"/>
      <c r="AA18" s="3" t="s">
        <v>51</v>
      </c>
      <c r="AB18" s="3" t="s">
        <v>44</v>
      </c>
    </row>
    <row r="19" spans="1:28" ht="12.95" customHeight="1" x14ac:dyDescent="0.2">
      <c r="A19" s="2">
        <v>41739.498946759297</v>
      </c>
      <c r="B19" s="24">
        <f>DAY(reponses[[#This Row],[date]])-7</f>
        <v>3</v>
      </c>
      <c r="C19" s="3" t="s">
        <v>54</v>
      </c>
      <c r="D19" s="3" t="s">
        <v>17</v>
      </c>
      <c r="E19" s="3" t="s">
        <v>28</v>
      </c>
      <c r="F19" s="3" t="b">
        <f>IF($E19&lt;&gt;"",NOT(ISERR(SEARCH("Internet",$E19))),"")</f>
        <v>1</v>
      </c>
      <c r="G19" s="3" t="b">
        <f>IF($E19&lt;&gt;"",NOT(ISERR(SEARCH("Téléphonie",$E19))),"")</f>
        <v>1</v>
      </c>
      <c r="H19" s="3" t="b">
        <f>IF($E19&lt;&gt;"",NOT(ISERR(SEARCH("Bouquet",$E19))),"")</f>
        <v>1</v>
      </c>
      <c r="I19" s="3" t="b">
        <f>IF($E19&lt;&gt;"",NOT(ISERR(SEARCH("Mobile",$E19))),"")</f>
        <v>0</v>
      </c>
      <c r="J19" s="3" t="s">
        <v>66</v>
      </c>
      <c r="K19" s="4">
        <v>38</v>
      </c>
      <c r="L19" s="3" t="s">
        <v>19</v>
      </c>
      <c r="M19" s="3" t="b">
        <f>IF(ISBLANK(K19),NA(),NOT(ISBLANK(L19)))</f>
        <v>1</v>
      </c>
      <c r="N19" s="3" t="s">
        <v>30</v>
      </c>
      <c r="O19" s="3" t="s">
        <v>30</v>
      </c>
      <c r="P19" s="3" t="s">
        <v>20</v>
      </c>
      <c r="Q19" s="3" t="s">
        <v>20</v>
      </c>
      <c r="R19" s="3" t="s">
        <v>46</v>
      </c>
      <c r="S19" s="3" t="s">
        <v>65</v>
      </c>
      <c r="T19" s="3" t="s">
        <v>31</v>
      </c>
      <c r="U19" s="3" t="s">
        <v>24</v>
      </c>
      <c r="V19" s="9"/>
      <c r="W19" s="9">
        <v>1</v>
      </c>
      <c r="X19" s="9"/>
      <c r="Y19" s="9"/>
      <c r="Z19" s="9"/>
      <c r="AA19" s="3" t="s">
        <v>25</v>
      </c>
      <c r="AB19" s="3" t="s">
        <v>26</v>
      </c>
    </row>
    <row r="20" spans="1:28" ht="12.95" customHeight="1" x14ac:dyDescent="0.2">
      <c r="A20" s="2">
        <v>41739.501608796301</v>
      </c>
      <c r="B20" s="24">
        <f>DAY(reponses[[#This Row],[date]])-7</f>
        <v>3</v>
      </c>
      <c r="C20" s="3" t="s">
        <v>33</v>
      </c>
      <c r="D20" s="3" t="s">
        <v>34</v>
      </c>
      <c r="E20" s="3" t="s">
        <v>28</v>
      </c>
      <c r="F20" s="3" t="b">
        <f>IF($E20&lt;&gt;"",NOT(ISERR(SEARCH("Internet",$E20))),"")</f>
        <v>1</v>
      </c>
      <c r="G20" s="3" t="b">
        <f>IF($E20&lt;&gt;"",NOT(ISERR(SEARCH("Téléphonie",$E20))),"")</f>
        <v>1</v>
      </c>
      <c r="H20" s="3" t="b">
        <f>IF($E20&lt;&gt;"",NOT(ISERR(SEARCH("Bouquet",$E20))),"")</f>
        <v>1</v>
      </c>
      <c r="I20" s="3" t="b">
        <f>IF($E20&lt;&gt;"",NOT(ISERR(SEARCH("Mobile",$E20))),"")</f>
        <v>0</v>
      </c>
      <c r="J20" s="3" t="s">
        <v>68</v>
      </c>
      <c r="K20" s="4">
        <v>37</v>
      </c>
      <c r="L20" s="3"/>
      <c r="M20" s="3" t="b">
        <f>IF(ISBLANK(K20),NA(),NOT(ISBLANK(L20)))</f>
        <v>0</v>
      </c>
      <c r="N20" s="3" t="s">
        <v>30</v>
      </c>
      <c r="O20" s="3" t="s">
        <v>30</v>
      </c>
      <c r="P20" s="3" t="s">
        <v>30</v>
      </c>
      <c r="Q20" s="3" t="s">
        <v>20</v>
      </c>
      <c r="R20" s="3" t="s">
        <v>58</v>
      </c>
      <c r="S20" s="3" t="s">
        <v>69</v>
      </c>
      <c r="T20" s="3" t="s">
        <v>31</v>
      </c>
      <c r="U20" s="3" t="s">
        <v>67</v>
      </c>
      <c r="V20" s="9"/>
      <c r="W20" s="9">
        <v>1</v>
      </c>
      <c r="X20" s="9">
        <v>1</v>
      </c>
      <c r="Y20" s="9"/>
      <c r="Z20" s="9"/>
      <c r="AA20" s="3" t="s">
        <v>25</v>
      </c>
      <c r="AB20" s="3" t="s">
        <v>44</v>
      </c>
    </row>
    <row r="21" spans="1:28" ht="12.95" customHeight="1" x14ac:dyDescent="0.2">
      <c r="A21" s="2">
        <v>41739.5090277778</v>
      </c>
      <c r="B21" s="24">
        <f>DAY(reponses[[#This Row],[date]])-7</f>
        <v>3</v>
      </c>
      <c r="C21" s="3" t="s">
        <v>54</v>
      </c>
      <c r="D21" s="3" t="s">
        <v>17</v>
      </c>
      <c r="E21" s="3" t="s">
        <v>38</v>
      </c>
      <c r="F21" s="3" t="b">
        <f>IF($E21&lt;&gt;"",NOT(ISERR(SEARCH("Internet",$E21))),"")</f>
        <v>1</v>
      </c>
      <c r="G21" s="3" t="b">
        <f>IF($E21&lt;&gt;"",NOT(ISERR(SEARCH("Téléphonie",$E21))),"")</f>
        <v>1</v>
      </c>
      <c r="H21" s="3" t="b">
        <f>IF($E21&lt;&gt;"",NOT(ISERR(SEARCH("Bouquet",$E21))),"")</f>
        <v>1</v>
      </c>
      <c r="I21" s="3" t="b">
        <f>IF($E21&lt;&gt;"",NOT(ISERR(SEARCH("Mobile",$E21))),"")</f>
        <v>1</v>
      </c>
      <c r="J21" s="3" t="s">
        <v>70</v>
      </c>
      <c r="K21" s="4">
        <v>47.99</v>
      </c>
      <c r="L21" s="3" t="s">
        <v>19</v>
      </c>
      <c r="M21" s="3" t="b">
        <f>IF(ISBLANK(K21),NA(),NOT(ISBLANK(L21)))</f>
        <v>1</v>
      </c>
      <c r="N21" s="3" t="s">
        <v>30</v>
      </c>
      <c r="O21" s="3" t="s">
        <v>30</v>
      </c>
      <c r="P21" s="3" t="s">
        <v>30</v>
      </c>
      <c r="Q21" s="3" t="s">
        <v>20</v>
      </c>
      <c r="R21" s="3" t="s">
        <v>46</v>
      </c>
      <c r="S21" s="3" t="s">
        <v>71</v>
      </c>
      <c r="T21" s="3" t="s">
        <v>23</v>
      </c>
      <c r="U21" s="3" t="s">
        <v>50</v>
      </c>
      <c r="V21" s="9"/>
      <c r="W21" s="9">
        <v>1</v>
      </c>
      <c r="X21" s="9"/>
      <c r="Y21" s="9">
        <v>1</v>
      </c>
      <c r="Z21" s="9"/>
      <c r="AA21" s="3" t="s">
        <v>51</v>
      </c>
      <c r="AB21" s="3" t="s">
        <v>26</v>
      </c>
    </row>
    <row r="22" spans="1:28" ht="12.95" customHeight="1" x14ac:dyDescent="0.2">
      <c r="A22" s="2">
        <v>41739.509722222203</v>
      </c>
      <c r="B22" s="24">
        <f>DAY(reponses[[#This Row],[date]])-7</f>
        <v>3</v>
      </c>
      <c r="C22" s="3" t="s">
        <v>33</v>
      </c>
      <c r="D22" s="3" t="s">
        <v>34</v>
      </c>
      <c r="E22" s="3" t="s">
        <v>28</v>
      </c>
      <c r="F22" s="3" t="b">
        <f>IF($E22&lt;&gt;"",NOT(ISERR(SEARCH("Internet",$E22))),"")</f>
        <v>1</v>
      </c>
      <c r="G22" s="3" t="b">
        <f>IF($E22&lt;&gt;"",NOT(ISERR(SEARCH("Téléphonie",$E22))),"")</f>
        <v>1</v>
      </c>
      <c r="H22" s="3" t="b">
        <f>IF($E22&lt;&gt;"",NOT(ISERR(SEARCH("Bouquet",$E22))),"")</f>
        <v>1</v>
      </c>
      <c r="I22" s="3" t="b">
        <f>IF($E22&lt;&gt;"",NOT(ISERR(SEARCH("Mobile",$E22))),"")</f>
        <v>0</v>
      </c>
      <c r="J22" s="3"/>
      <c r="K22" s="4">
        <v>37.97</v>
      </c>
      <c r="L22" s="3"/>
      <c r="M22" s="3" t="b">
        <f>IF(ISBLANK(K22),NA(),NOT(ISBLANK(L22)))</f>
        <v>0</v>
      </c>
      <c r="N22" s="3" t="s">
        <v>30</v>
      </c>
      <c r="O22" s="3" t="s">
        <v>30</v>
      </c>
      <c r="P22" s="3" t="s">
        <v>30</v>
      </c>
      <c r="Q22" s="3" t="s">
        <v>20</v>
      </c>
      <c r="R22" s="3" t="s">
        <v>58</v>
      </c>
      <c r="S22" s="3" t="s">
        <v>62</v>
      </c>
      <c r="T22" s="3" t="s">
        <v>40</v>
      </c>
      <c r="U22" s="3" t="s">
        <v>67</v>
      </c>
      <c r="V22" s="9"/>
      <c r="W22" s="9">
        <v>1</v>
      </c>
      <c r="X22" s="9">
        <v>1</v>
      </c>
      <c r="Y22" s="9"/>
      <c r="Z22" s="9"/>
      <c r="AA22" s="3" t="s">
        <v>25</v>
      </c>
      <c r="AB22" s="3" t="s">
        <v>26</v>
      </c>
    </row>
    <row r="23" spans="1:28" ht="12.95" customHeight="1" x14ac:dyDescent="0.2">
      <c r="A23" s="2">
        <v>41739.519560185203</v>
      </c>
      <c r="B23" s="24">
        <f>DAY(reponses[[#This Row],[date]])-7</f>
        <v>3</v>
      </c>
      <c r="C23" s="3" t="s">
        <v>33</v>
      </c>
      <c r="D23" s="3" t="s">
        <v>34</v>
      </c>
      <c r="E23" s="3" t="s">
        <v>28</v>
      </c>
      <c r="F23" s="3" t="b">
        <f>IF($E23&lt;&gt;"",NOT(ISERR(SEARCH("Internet",$E23))),"")</f>
        <v>1</v>
      </c>
      <c r="G23" s="3" t="b">
        <f>IF($E23&lt;&gt;"",NOT(ISERR(SEARCH("Téléphonie",$E23))),"")</f>
        <v>1</v>
      </c>
      <c r="H23" s="3" t="b">
        <f>IF($E23&lt;&gt;"",NOT(ISERR(SEARCH("Bouquet",$E23))),"")</f>
        <v>1</v>
      </c>
      <c r="I23" s="3" t="b">
        <f>IF($E23&lt;&gt;"",NOT(ISERR(SEARCH("Mobile",$E23))),"")</f>
        <v>0</v>
      </c>
      <c r="J23" s="3" t="s">
        <v>35</v>
      </c>
      <c r="K23" s="4">
        <v>38</v>
      </c>
      <c r="L23" s="3"/>
      <c r="M23" s="3" t="b">
        <f>IF(ISBLANK(K23),NA(),NOT(ISBLANK(L23)))</f>
        <v>0</v>
      </c>
      <c r="N23" s="3" t="s">
        <v>30</v>
      </c>
      <c r="O23" s="3" t="s">
        <v>30</v>
      </c>
      <c r="P23" s="3" t="s">
        <v>30</v>
      </c>
      <c r="Q23" s="3" t="s">
        <v>20</v>
      </c>
      <c r="R23" s="3" t="s">
        <v>58</v>
      </c>
      <c r="S23" s="3" t="s">
        <v>62</v>
      </c>
      <c r="T23" s="3" t="s">
        <v>23</v>
      </c>
      <c r="U23" s="3" t="s">
        <v>67</v>
      </c>
      <c r="V23" s="9"/>
      <c r="W23" s="9">
        <v>1</v>
      </c>
      <c r="X23" s="9">
        <v>1</v>
      </c>
      <c r="Y23" s="9"/>
      <c r="Z23" s="9"/>
      <c r="AA23" s="3" t="s">
        <v>25</v>
      </c>
      <c r="AB23" s="3" t="s">
        <v>44</v>
      </c>
    </row>
    <row r="24" spans="1:28" ht="12.95" customHeight="1" x14ac:dyDescent="0.2">
      <c r="A24" s="2">
        <v>41739.530648148102</v>
      </c>
      <c r="B24" s="24">
        <f>DAY(reponses[[#This Row],[date]])-7</f>
        <v>3</v>
      </c>
      <c r="C24" s="3" t="s">
        <v>16</v>
      </c>
      <c r="D24" s="3" t="s">
        <v>17</v>
      </c>
      <c r="E24" s="3" t="s">
        <v>28</v>
      </c>
      <c r="F24" s="3" t="b">
        <f>IF($E24&lt;&gt;"",NOT(ISERR(SEARCH("Internet",$E24))),"")</f>
        <v>1</v>
      </c>
      <c r="G24" s="3" t="b">
        <f>IF($E24&lt;&gt;"",NOT(ISERR(SEARCH("Téléphonie",$E24))),"")</f>
        <v>1</v>
      </c>
      <c r="H24" s="3" t="b">
        <f>IF($E24&lt;&gt;"",NOT(ISERR(SEARCH("Bouquet",$E24))),"")</f>
        <v>1</v>
      </c>
      <c r="I24" s="3" t="b">
        <f>IF($E24&lt;&gt;"",NOT(ISERR(SEARCH("Mobile",$E24))),"")</f>
        <v>0</v>
      </c>
      <c r="J24" s="3" t="s">
        <v>72</v>
      </c>
      <c r="K24" s="4">
        <v>22</v>
      </c>
      <c r="L24" s="3"/>
      <c r="M24" s="3" t="b">
        <f>IF(ISBLANK(K24),NA(),NOT(ISBLANK(L24)))</f>
        <v>0</v>
      </c>
      <c r="N24" s="3" t="s">
        <v>30</v>
      </c>
      <c r="O24" s="3" t="s">
        <v>20</v>
      </c>
      <c r="P24" s="3" t="s">
        <v>20</v>
      </c>
      <c r="Q24" s="3" t="s">
        <v>30</v>
      </c>
      <c r="R24" s="3" t="s">
        <v>46</v>
      </c>
      <c r="S24" s="3" t="s">
        <v>73</v>
      </c>
      <c r="T24" s="3" t="s">
        <v>31</v>
      </c>
      <c r="U24" s="3" t="s">
        <v>50</v>
      </c>
      <c r="V24" s="9"/>
      <c r="W24" s="9">
        <v>1</v>
      </c>
      <c r="X24" s="9"/>
      <c r="Y24" s="9">
        <v>1</v>
      </c>
      <c r="Z24" s="9"/>
      <c r="AA24" s="3" t="s">
        <v>25</v>
      </c>
      <c r="AB24" s="3" t="s">
        <v>26</v>
      </c>
    </row>
    <row r="25" spans="1:28" ht="12.95" customHeight="1" x14ac:dyDescent="0.2">
      <c r="A25" s="2">
        <v>41739.540787037004</v>
      </c>
      <c r="B25" s="24">
        <f>DAY(reponses[[#This Row],[date]])-7</f>
        <v>3</v>
      </c>
      <c r="C25" s="3" t="s">
        <v>27</v>
      </c>
      <c r="D25" s="3" t="s">
        <v>17</v>
      </c>
      <c r="E25" s="3" t="s">
        <v>38</v>
      </c>
      <c r="F25" s="3" t="b">
        <f>IF($E25&lt;&gt;"",NOT(ISERR(SEARCH("Internet",$E25))),"")</f>
        <v>1</v>
      </c>
      <c r="G25" s="3" t="b">
        <f>IF($E25&lt;&gt;"",NOT(ISERR(SEARCH("Téléphonie",$E25))),"")</f>
        <v>1</v>
      </c>
      <c r="H25" s="3" t="b">
        <f>IF($E25&lt;&gt;"",NOT(ISERR(SEARCH("Bouquet",$E25))),"")</f>
        <v>1</v>
      </c>
      <c r="I25" s="3" t="b">
        <f>IF($E25&lt;&gt;"",NOT(ISERR(SEARCH("Mobile",$E25))),"")</f>
        <v>1</v>
      </c>
      <c r="J25" s="3" t="s">
        <v>76</v>
      </c>
      <c r="K25" s="4">
        <v>60</v>
      </c>
      <c r="L25" s="3" t="s">
        <v>19</v>
      </c>
      <c r="M25" s="3" t="b">
        <f>IF(ISBLANK(K25),NA(),NOT(ISBLANK(L25)))</f>
        <v>1</v>
      </c>
      <c r="N25" s="3" t="s">
        <v>30</v>
      </c>
      <c r="O25" s="3" t="s">
        <v>30</v>
      </c>
      <c r="P25" s="3" t="s">
        <v>30</v>
      </c>
      <c r="Q25" s="3" t="s">
        <v>30</v>
      </c>
      <c r="R25" s="3" t="s">
        <v>46</v>
      </c>
      <c r="S25" s="3" t="s">
        <v>55</v>
      </c>
      <c r="T25" s="3" t="s">
        <v>40</v>
      </c>
      <c r="U25" s="3" t="s">
        <v>50</v>
      </c>
      <c r="V25" s="9"/>
      <c r="W25" s="9">
        <v>1</v>
      </c>
      <c r="X25" s="9"/>
      <c r="Y25" s="9">
        <v>1</v>
      </c>
      <c r="Z25" s="9"/>
      <c r="AA25" s="3" t="s">
        <v>25</v>
      </c>
      <c r="AB25" s="3" t="s">
        <v>44</v>
      </c>
    </row>
    <row r="26" spans="1:28" ht="12.95" customHeight="1" x14ac:dyDescent="0.2">
      <c r="A26" s="2">
        <v>41739.556597222203</v>
      </c>
      <c r="B26" s="24">
        <f>DAY(reponses[[#This Row],[date]])-7</f>
        <v>3</v>
      </c>
      <c r="C26" s="3" t="s">
        <v>33</v>
      </c>
      <c r="D26" s="3" t="s">
        <v>34</v>
      </c>
      <c r="E26" s="3" t="s">
        <v>28</v>
      </c>
      <c r="F26" s="3" t="b">
        <f>IF($E26&lt;&gt;"",NOT(ISERR(SEARCH("Internet",$E26))),"")</f>
        <v>1</v>
      </c>
      <c r="G26" s="3" t="b">
        <f>IF($E26&lt;&gt;"",NOT(ISERR(SEARCH("Téléphonie",$E26))),"")</f>
        <v>1</v>
      </c>
      <c r="H26" s="3" t="b">
        <f>IF($E26&lt;&gt;"",NOT(ISERR(SEARCH("Bouquet",$E26))),"")</f>
        <v>1</v>
      </c>
      <c r="I26" s="3" t="b">
        <f>IF($E26&lt;&gt;"",NOT(ISERR(SEARCH("Mobile",$E26))),"")</f>
        <v>0</v>
      </c>
      <c r="J26" s="3" t="s">
        <v>35</v>
      </c>
      <c r="K26" s="4">
        <v>36</v>
      </c>
      <c r="L26" s="3"/>
      <c r="M26" s="3" t="b">
        <f>IF(ISBLANK(K26),NA(),NOT(ISBLANK(L26)))</f>
        <v>0</v>
      </c>
      <c r="N26" s="3" t="s">
        <v>30</v>
      </c>
      <c r="O26" s="3" t="s">
        <v>30</v>
      </c>
      <c r="P26" s="3" t="s">
        <v>30</v>
      </c>
      <c r="Q26" s="3" t="s">
        <v>20</v>
      </c>
      <c r="R26" s="3" t="s">
        <v>58</v>
      </c>
      <c r="S26" s="3" t="s">
        <v>74</v>
      </c>
      <c r="T26" s="3" t="s">
        <v>31</v>
      </c>
      <c r="U26" s="3" t="s">
        <v>75</v>
      </c>
      <c r="V26" s="9"/>
      <c r="W26" s="9"/>
      <c r="X26" s="9">
        <v>1</v>
      </c>
      <c r="Y26" s="9">
        <v>1</v>
      </c>
      <c r="Z26" s="9"/>
      <c r="AA26" s="3" t="s">
        <v>25</v>
      </c>
      <c r="AB26" s="3" t="s">
        <v>44</v>
      </c>
    </row>
    <row r="27" spans="1:28" ht="12.95" customHeight="1" x14ac:dyDescent="0.2">
      <c r="A27" s="2">
        <v>41739.564907407403</v>
      </c>
      <c r="B27" s="24">
        <f>DAY(reponses[[#This Row],[date]])-7</f>
        <v>3</v>
      </c>
      <c r="C27" s="3" t="s">
        <v>54</v>
      </c>
      <c r="D27" s="3" t="s">
        <v>17</v>
      </c>
      <c r="E27" s="3" t="s">
        <v>38</v>
      </c>
      <c r="F27" s="3" t="b">
        <f>IF($E27&lt;&gt;"",NOT(ISERR(SEARCH("Internet",$E27))),"")</f>
        <v>1</v>
      </c>
      <c r="G27" s="3" t="b">
        <f>IF($E27&lt;&gt;"",NOT(ISERR(SEARCH("Téléphonie",$E27))),"")</f>
        <v>1</v>
      </c>
      <c r="H27" s="3" t="b">
        <f>IF($E27&lt;&gt;"",NOT(ISERR(SEARCH("Bouquet",$E27))),"")</f>
        <v>1</v>
      </c>
      <c r="I27" s="3" t="b">
        <f>IF($E27&lt;&gt;"",NOT(ISERR(SEARCH("Mobile",$E27))),"")</f>
        <v>1</v>
      </c>
      <c r="J27" s="3" t="s">
        <v>77</v>
      </c>
      <c r="K27" s="4">
        <v>76</v>
      </c>
      <c r="L27" s="3"/>
      <c r="M27" s="3" t="b">
        <f>IF(ISBLANK(K27),NA(),NOT(ISBLANK(L27)))</f>
        <v>0</v>
      </c>
      <c r="N27" s="3" t="s">
        <v>20</v>
      </c>
      <c r="O27" s="3" t="s">
        <v>30</v>
      </c>
      <c r="P27" s="3" t="s">
        <v>30</v>
      </c>
      <c r="Q27" s="3" t="s">
        <v>21</v>
      </c>
      <c r="R27" s="3" t="s">
        <v>46</v>
      </c>
      <c r="S27" s="3" t="s">
        <v>49</v>
      </c>
      <c r="T27" s="3" t="s">
        <v>40</v>
      </c>
      <c r="U27" s="3" t="s">
        <v>78</v>
      </c>
      <c r="V27" s="9">
        <v>1</v>
      </c>
      <c r="W27" s="9"/>
      <c r="X27" s="9"/>
      <c r="Y27" s="9"/>
      <c r="Z27" s="9"/>
      <c r="AA27" s="3" t="s">
        <v>51</v>
      </c>
      <c r="AB27" s="3" t="s">
        <v>26</v>
      </c>
    </row>
    <row r="28" spans="1:28" ht="12.95" customHeight="1" x14ac:dyDescent="0.2">
      <c r="A28" s="2">
        <v>41739.564976851798</v>
      </c>
      <c r="B28" s="24">
        <f>DAY(reponses[[#This Row],[date]])-7</f>
        <v>3</v>
      </c>
      <c r="C28" s="3" t="s">
        <v>54</v>
      </c>
      <c r="D28" s="3" t="s">
        <v>17</v>
      </c>
      <c r="E28" s="3" t="s">
        <v>38</v>
      </c>
      <c r="F28" s="3" t="b">
        <f>IF($E28&lt;&gt;"",NOT(ISERR(SEARCH("Internet",$E28))),"")</f>
        <v>1</v>
      </c>
      <c r="G28" s="3" t="b">
        <f>IF($E28&lt;&gt;"",NOT(ISERR(SEARCH("Téléphonie",$E28))),"")</f>
        <v>1</v>
      </c>
      <c r="H28" s="3" t="b">
        <f>IF($E28&lt;&gt;"",NOT(ISERR(SEARCH("Bouquet",$E28))),"")</f>
        <v>1</v>
      </c>
      <c r="I28" s="3" t="b">
        <f>IF($E28&lt;&gt;"",NOT(ISERR(SEARCH("Mobile",$E28))),"")</f>
        <v>1</v>
      </c>
      <c r="J28" s="3" t="s">
        <v>79</v>
      </c>
      <c r="K28" s="4">
        <v>52.9</v>
      </c>
      <c r="L28" s="3" t="s">
        <v>19</v>
      </c>
      <c r="M28" s="3" t="b">
        <f>IF(ISBLANK(K28),NA(),NOT(ISBLANK(L28)))</f>
        <v>1</v>
      </c>
      <c r="N28" s="3" t="s">
        <v>30</v>
      </c>
      <c r="O28" s="3" t="s">
        <v>30</v>
      </c>
      <c r="P28" s="3" t="s">
        <v>20</v>
      </c>
      <c r="Q28" s="3" t="s">
        <v>20</v>
      </c>
      <c r="R28" s="3" t="s">
        <v>46</v>
      </c>
      <c r="S28" s="3" t="s">
        <v>69</v>
      </c>
      <c r="T28" s="3" t="s">
        <v>31</v>
      </c>
      <c r="U28" s="3" t="s">
        <v>80</v>
      </c>
      <c r="V28" s="9"/>
      <c r="W28" s="9"/>
      <c r="X28" s="9"/>
      <c r="Y28" s="9"/>
      <c r="Z28" s="9">
        <v>1</v>
      </c>
      <c r="AA28" s="3" t="s">
        <v>25</v>
      </c>
      <c r="AB28" s="3" t="s">
        <v>26</v>
      </c>
    </row>
    <row r="29" spans="1:28" ht="12.95" customHeight="1" x14ac:dyDescent="0.2">
      <c r="A29" s="2">
        <v>41739.565393518496</v>
      </c>
      <c r="B29" s="24">
        <f>DAY(reponses[[#This Row],[date]])-7</f>
        <v>3</v>
      </c>
      <c r="C29" s="3" t="s">
        <v>33</v>
      </c>
      <c r="D29" s="3" t="s">
        <v>34</v>
      </c>
      <c r="E29" s="3" t="s">
        <v>28</v>
      </c>
      <c r="F29" s="3" t="b">
        <f>IF($E29&lt;&gt;"",NOT(ISERR(SEARCH("Internet",$E29))),"")</f>
        <v>1</v>
      </c>
      <c r="G29" s="3" t="b">
        <f>IF($E29&lt;&gt;"",NOT(ISERR(SEARCH("Téléphonie",$E29))),"")</f>
        <v>1</v>
      </c>
      <c r="H29" s="3" t="b">
        <f>IF($E29&lt;&gt;"",NOT(ISERR(SEARCH("Bouquet",$E29))),"")</f>
        <v>1</v>
      </c>
      <c r="I29" s="3" t="b">
        <f>IF($E29&lt;&gt;"",NOT(ISERR(SEARCH("Mobile",$E29))),"")</f>
        <v>0</v>
      </c>
      <c r="J29" s="3"/>
      <c r="K29" s="4">
        <v>37.97</v>
      </c>
      <c r="L29" s="3"/>
      <c r="M29" s="3" t="b">
        <f>IF(ISBLANK(K29),NA(),NOT(ISBLANK(L29)))</f>
        <v>0</v>
      </c>
      <c r="N29" s="3" t="s">
        <v>30</v>
      </c>
      <c r="O29" s="3" t="s">
        <v>30</v>
      </c>
      <c r="P29" s="3" t="s">
        <v>30</v>
      </c>
      <c r="Q29" s="3" t="s">
        <v>30</v>
      </c>
      <c r="R29" s="3" t="s">
        <v>58</v>
      </c>
      <c r="S29" s="3" t="s">
        <v>22</v>
      </c>
      <c r="T29" s="3" t="s">
        <v>31</v>
      </c>
      <c r="U29" s="3" t="s">
        <v>32</v>
      </c>
      <c r="V29" s="9"/>
      <c r="W29" s="9"/>
      <c r="X29" s="9">
        <v>1</v>
      </c>
      <c r="Y29" s="9"/>
      <c r="Z29" s="9"/>
      <c r="AA29" s="3" t="s">
        <v>25</v>
      </c>
      <c r="AB29" s="3" t="s">
        <v>44</v>
      </c>
    </row>
    <row r="30" spans="1:28" ht="12.95" customHeight="1" x14ac:dyDescent="0.2">
      <c r="A30" s="2">
        <v>41739.567002314798</v>
      </c>
      <c r="B30" s="24">
        <f>DAY(reponses[[#This Row],[date]])-7</f>
        <v>3</v>
      </c>
      <c r="C30" s="3" t="s">
        <v>54</v>
      </c>
      <c r="D30" s="3" t="s">
        <v>17</v>
      </c>
      <c r="E30" s="3" t="s">
        <v>48</v>
      </c>
      <c r="F30" s="3" t="b">
        <f>IF($E30&lt;&gt;"",NOT(ISERR(SEARCH("Internet",$E30))),"")</f>
        <v>1</v>
      </c>
      <c r="G30" s="3" t="b">
        <f>IF($E30&lt;&gt;"",NOT(ISERR(SEARCH("Téléphonie",$E30))),"")</f>
        <v>1</v>
      </c>
      <c r="H30" s="3" t="b">
        <f>IF($E30&lt;&gt;"",NOT(ISERR(SEARCH("Bouquet",$E30))),"")</f>
        <v>0</v>
      </c>
      <c r="I30" s="3" t="b">
        <f>IF($E30&lt;&gt;"",NOT(ISERR(SEARCH("Mobile",$E30))),"")</f>
        <v>1</v>
      </c>
      <c r="J30" s="3" t="s">
        <v>81</v>
      </c>
      <c r="K30" s="4">
        <v>38</v>
      </c>
      <c r="L30" s="3"/>
      <c r="M30" s="3" t="b">
        <f>IF(ISBLANK(K30),NA(),NOT(ISBLANK(L30)))</f>
        <v>0</v>
      </c>
      <c r="N30" s="3" t="s">
        <v>30</v>
      </c>
      <c r="O30" s="3" t="s">
        <v>20</v>
      </c>
      <c r="P30" s="3" t="s">
        <v>30</v>
      </c>
      <c r="Q30" s="3" t="s">
        <v>30</v>
      </c>
      <c r="R30" s="3" t="s">
        <v>58</v>
      </c>
      <c r="S30" s="3" t="s">
        <v>62</v>
      </c>
      <c r="T30" s="3" t="s">
        <v>40</v>
      </c>
      <c r="U30" s="3" t="s">
        <v>82</v>
      </c>
      <c r="V30" s="9">
        <v>1</v>
      </c>
      <c r="W30" s="9"/>
      <c r="X30" s="9"/>
      <c r="Y30" s="9">
        <v>1</v>
      </c>
      <c r="Z30" s="9"/>
      <c r="AA30" s="3" t="s">
        <v>25</v>
      </c>
      <c r="AB30" s="3" t="s">
        <v>26</v>
      </c>
    </row>
    <row r="31" spans="1:28" ht="12.95" customHeight="1" x14ac:dyDescent="0.2">
      <c r="A31" s="2">
        <v>41739.568009259303</v>
      </c>
      <c r="B31" s="24">
        <f>DAY(reponses[[#This Row],[date]])-7</f>
        <v>3</v>
      </c>
      <c r="C31" s="3" t="s">
        <v>27</v>
      </c>
      <c r="D31" s="3" t="s">
        <v>17</v>
      </c>
      <c r="E31" s="3" t="s">
        <v>38</v>
      </c>
      <c r="F31" s="3" t="b">
        <f>IF($E31&lt;&gt;"",NOT(ISERR(SEARCH("Internet",$E31))),"")</f>
        <v>1</v>
      </c>
      <c r="G31" s="3" t="b">
        <f>IF($E31&lt;&gt;"",NOT(ISERR(SEARCH("Téléphonie",$E31))),"")</f>
        <v>1</v>
      </c>
      <c r="H31" s="3" t="b">
        <f>IF($E31&lt;&gt;"",NOT(ISERR(SEARCH("Bouquet",$E31))),"")</f>
        <v>1</v>
      </c>
      <c r="I31" s="3" t="b">
        <f>IF($E31&lt;&gt;"",NOT(ISERR(SEARCH("Mobile",$E31))),"")</f>
        <v>1</v>
      </c>
      <c r="J31" s="3" t="s">
        <v>83</v>
      </c>
      <c r="K31" s="4">
        <v>0.1</v>
      </c>
      <c r="L31" s="3" t="s">
        <v>19</v>
      </c>
      <c r="M31" s="3" t="b">
        <f>IF(ISBLANK(K31),NA(),NOT(ISBLANK(L31)))</f>
        <v>1</v>
      </c>
      <c r="N31" s="3" t="s">
        <v>30</v>
      </c>
      <c r="O31" s="3" t="s">
        <v>30</v>
      </c>
      <c r="P31" s="3" t="s">
        <v>20</v>
      </c>
      <c r="Q31" s="3" t="s">
        <v>30</v>
      </c>
      <c r="R31" s="3" t="s">
        <v>58</v>
      </c>
      <c r="S31" s="3" t="s">
        <v>84</v>
      </c>
      <c r="T31" s="3" t="s">
        <v>31</v>
      </c>
      <c r="U31" s="3" t="s">
        <v>56</v>
      </c>
      <c r="V31" s="9"/>
      <c r="W31" s="9"/>
      <c r="X31" s="9"/>
      <c r="Y31" s="9">
        <v>1</v>
      </c>
      <c r="Z31" s="9"/>
      <c r="AA31" s="3" t="s">
        <v>51</v>
      </c>
      <c r="AB31" s="3" t="s">
        <v>44</v>
      </c>
    </row>
    <row r="32" spans="1:28" ht="12.95" customHeight="1" x14ac:dyDescent="0.2">
      <c r="A32" s="2">
        <v>41739.582847222198</v>
      </c>
      <c r="B32" s="24">
        <f>DAY(reponses[[#This Row],[date]])-7</f>
        <v>3</v>
      </c>
      <c r="C32" s="3" t="s">
        <v>27</v>
      </c>
      <c r="D32" s="3" t="s">
        <v>17</v>
      </c>
      <c r="E32" s="3" t="s">
        <v>38</v>
      </c>
      <c r="F32" s="3" t="b">
        <f>IF($E32&lt;&gt;"",NOT(ISERR(SEARCH("Internet",$E32))),"")</f>
        <v>1</v>
      </c>
      <c r="G32" s="3" t="b">
        <f>IF($E32&lt;&gt;"",NOT(ISERR(SEARCH("Téléphonie",$E32))),"")</f>
        <v>1</v>
      </c>
      <c r="H32" s="3" t="b">
        <f>IF($E32&lt;&gt;"",NOT(ISERR(SEARCH("Bouquet",$E32))),"")</f>
        <v>1</v>
      </c>
      <c r="I32" s="3" t="b">
        <f>IF($E32&lt;&gt;"",NOT(ISERR(SEARCH("Mobile",$E32))),"")</f>
        <v>1</v>
      </c>
      <c r="J32" s="3" t="s">
        <v>85</v>
      </c>
      <c r="K32" s="4">
        <v>75</v>
      </c>
      <c r="L32" s="3" t="s">
        <v>19</v>
      </c>
      <c r="M32" s="3" t="b">
        <f>IF(ISBLANK(K32),NA(),NOT(ISBLANK(L32)))</f>
        <v>1</v>
      </c>
      <c r="N32" s="3" t="s">
        <v>30</v>
      </c>
      <c r="O32" s="3" t="s">
        <v>30</v>
      </c>
      <c r="P32" s="3" t="s">
        <v>30</v>
      </c>
      <c r="Q32" s="3" t="s">
        <v>20</v>
      </c>
      <c r="R32" s="3" t="s">
        <v>46</v>
      </c>
      <c r="S32" s="3" t="s">
        <v>55</v>
      </c>
      <c r="T32" s="3" t="s">
        <v>40</v>
      </c>
      <c r="U32" s="3" t="s">
        <v>86</v>
      </c>
      <c r="V32" s="9"/>
      <c r="W32" s="9"/>
      <c r="X32" s="9"/>
      <c r="Y32" s="9">
        <v>1</v>
      </c>
      <c r="Z32" s="9"/>
      <c r="AA32" s="3" t="s">
        <v>25</v>
      </c>
      <c r="AB32" s="3" t="s">
        <v>26</v>
      </c>
    </row>
    <row r="33" spans="1:28" ht="12.95" customHeight="1" x14ac:dyDescent="0.2">
      <c r="A33" s="2">
        <v>41739.608680555597</v>
      </c>
      <c r="B33" s="24">
        <f>DAY(reponses[[#This Row],[date]])-7</f>
        <v>3</v>
      </c>
      <c r="C33" s="3" t="s">
        <v>54</v>
      </c>
      <c r="D33" s="3" t="s">
        <v>17</v>
      </c>
      <c r="E33" s="3" t="s">
        <v>38</v>
      </c>
      <c r="F33" s="3" t="b">
        <f>IF($E33&lt;&gt;"",NOT(ISERR(SEARCH("Internet",$E33))),"")</f>
        <v>1</v>
      </c>
      <c r="G33" s="3" t="b">
        <f>IF($E33&lt;&gt;"",NOT(ISERR(SEARCH("Téléphonie",$E33))),"")</f>
        <v>1</v>
      </c>
      <c r="H33" s="3" t="b">
        <f>IF($E33&lt;&gt;"",NOT(ISERR(SEARCH("Bouquet",$E33))),"")</f>
        <v>1</v>
      </c>
      <c r="I33" s="3" t="b">
        <f>IF($E33&lt;&gt;"",NOT(ISERR(SEARCH("Mobile",$E33))),"")</f>
        <v>1</v>
      </c>
      <c r="J33" s="3" t="s">
        <v>87</v>
      </c>
      <c r="K33" s="4">
        <v>45</v>
      </c>
      <c r="L33" s="3"/>
      <c r="M33" s="3" t="b">
        <f>IF(ISBLANK(K33),NA(),NOT(ISBLANK(L33)))</f>
        <v>0</v>
      </c>
      <c r="N33" s="3" t="s">
        <v>30</v>
      </c>
      <c r="O33" s="3" t="s">
        <v>30</v>
      </c>
      <c r="P33" s="3" t="s">
        <v>30</v>
      </c>
      <c r="Q33" s="3" t="s">
        <v>30</v>
      </c>
      <c r="R33" s="3" t="s">
        <v>46</v>
      </c>
      <c r="S33" s="3" t="s">
        <v>52</v>
      </c>
      <c r="T33" s="3" t="s">
        <v>31</v>
      </c>
      <c r="U33" s="3" t="s">
        <v>88</v>
      </c>
      <c r="V33" s="9">
        <v>1</v>
      </c>
      <c r="W33" s="9"/>
      <c r="X33" s="9"/>
      <c r="Y33" s="9">
        <v>1</v>
      </c>
      <c r="Z33" s="9"/>
      <c r="AA33" s="3" t="s">
        <v>25</v>
      </c>
      <c r="AB33" s="3" t="s">
        <v>26</v>
      </c>
    </row>
    <row r="34" spans="1:28" ht="12.95" customHeight="1" x14ac:dyDescent="0.2">
      <c r="A34" s="2">
        <v>41739.667905092603</v>
      </c>
      <c r="B34" s="24">
        <f>DAY(reponses[[#This Row],[date]])-7</f>
        <v>3</v>
      </c>
      <c r="C34" s="3" t="s">
        <v>54</v>
      </c>
      <c r="D34" s="3" t="s">
        <v>17</v>
      </c>
      <c r="E34" s="3" t="s">
        <v>28</v>
      </c>
      <c r="F34" s="3" t="b">
        <f>IF($E34&lt;&gt;"",NOT(ISERR(SEARCH("Internet",$E34))),"")</f>
        <v>1</v>
      </c>
      <c r="G34" s="3" t="b">
        <f>IF($E34&lt;&gt;"",NOT(ISERR(SEARCH("Téléphonie",$E34))),"")</f>
        <v>1</v>
      </c>
      <c r="H34" s="3" t="b">
        <f>IF($E34&lt;&gt;"",NOT(ISERR(SEARCH("Bouquet",$E34))),"")</f>
        <v>1</v>
      </c>
      <c r="I34" s="3" t="b">
        <f>IF($E34&lt;&gt;"",NOT(ISERR(SEARCH("Mobile",$E34))),"")</f>
        <v>0</v>
      </c>
      <c r="J34" s="3"/>
      <c r="K34" s="4"/>
      <c r="L34" s="3"/>
      <c r="M34" s="3" t="e">
        <f>IF(ISBLANK(K34),NA(),NOT(ISBLANK(L34)))</f>
        <v>#N/A</v>
      </c>
      <c r="N34" s="3" t="s">
        <v>20</v>
      </c>
      <c r="O34" s="3" t="s">
        <v>20</v>
      </c>
      <c r="P34" s="3" t="s">
        <v>21</v>
      </c>
      <c r="Q34" s="3" t="s">
        <v>21</v>
      </c>
      <c r="R34" s="3" t="s">
        <v>90</v>
      </c>
      <c r="S34" s="3" t="s">
        <v>91</v>
      </c>
      <c r="T34" s="3" t="s">
        <v>31</v>
      </c>
      <c r="U34" s="3" t="s">
        <v>92</v>
      </c>
      <c r="V34" s="9"/>
      <c r="W34" s="9">
        <v>1</v>
      </c>
      <c r="X34" s="9"/>
      <c r="Y34" s="9"/>
      <c r="Z34" s="9"/>
      <c r="AA34" s="3" t="s">
        <v>51</v>
      </c>
      <c r="AB34" s="3" t="s">
        <v>26</v>
      </c>
    </row>
    <row r="35" spans="1:28" ht="12.95" customHeight="1" x14ac:dyDescent="0.2">
      <c r="A35" s="2">
        <v>41739.676967592597</v>
      </c>
      <c r="B35" s="24">
        <f>DAY(reponses[[#This Row],[date]])-7</f>
        <v>3</v>
      </c>
      <c r="C35" s="3" t="s">
        <v>54</v>
      </c>
      <c r="D35" s="3" t="s">
        <v>17</v>
      </c>
      <c r="E35" s="3" t="s">
        <v>28</v>
      </c>
      <c r="F35" s="3" t="b">
        <f>IF($E35&lt;&gt;"",NOT(ISERR(SEARCH("Internet",$E35))),"")</f>
        <v>1</v>
      </c>
      <c r="G35" s="3" t="b">
        <f>IF($E35&lt;&gt;"",NOT(ISERR(SEARCH("Téléphonie",$E35))),"")</f>
        <v>1</v>
      </c>
      <c r="H35" s="3" t="b">
        <f>IF($E35&lt;&gt;"",NOT(ISERR(SEARCH("Bouquet",$E35))),"")</f>
        <v>1</v>
      </c>
      <c r="I35" s="3" t="b">
        <f>IF($E35&lt;&gt;"",NOT(ISERR(SEARCH("Mobile",$E35))),"")</f>
        <v>0</v>
      </c>
      <c r="J35" s="3" t="s">
        <v>93</v>
      </c>
      <c r="K35" s="4">
        <v>33</v>
      </c>
      <c r="L35" s="3" t="s">
        <v>19</v>
      </c>
      <c r="M35" s="3" t="b">
        <f>IF(ISBLANK(K35),NA(),NOT(ISBLANK(L35)))</f>
        <v>1</v>
      </c>
      <c r="N35" s="3" t="s">
        <v>30</v>
      </c>
      <c r="O35" s="3" t="s">
        <v>30</v>
      </c>
      <c r="P35" s="3" t="s">
        <v>20</v>
      </c>
      <c r="Q35" s="3" t="s">
        <v>20</v>
      </c>
      <c r="R35" s="3" t="s">
        <v>58</v>
      </c>
      <c r="S35" s="3" t="s">
        <v>74</v>
      </c>
      <c r="T35" s="3" t="s">
        <v>23</v>
      </c>
      <c r="U35" s="3" t="s">
        <v>94</v>
      </c>
      <c r="V35" s="9">
        <v>1</v>
      </c>
      <c r="W35" s="9">
        <v>1</v>
      </c>
      <c r="X35" s="9"/>
      <c r="Y35" s="9"/>
      <c r="Z35" s="9"/>
      <c r="AA35" s="3" t="s">
        <v>25</v>
      </c>
      <c r="AB35" s="3" t="s">
        <v>44</v>
      </c>
    </row>
    <row r="36" spans="1:28" ht="12.95" customHeight="1" x14ac:dyDescent="0.2">
      <c r="A36" s="2">
        <v>41739.688935185201</v>
      </c>
      <c r="B36" s="24">
        <f>DAY(reponses[[#This Row],[date]])-7</f>
        <v>3</v>
      </c>
      <c r="C36" s="3" t="s">
        <v>33</v>
      </c>
      <c r="D36" s="3" t="s">
        <v>34</v>
      </c>
      <c r="E36" s="3" t="s">
        <v>48</v>
      </c>
      <c r="F36" s="3" t="b">
        <f>IF($E36&lt;&gt;"",NOT(ISERR(SEARCH("Internet",$E36))),"")</f>
        <v>1</v>
      </c>
      <c r="G36" s="3" t="b">
        <f>IF($E36&lt;&gt;"",NOT(ISERR(SEARCH("Téléphonie",$E36))),"")</f>
        <v>1</v>
      </c>
      <c r="H36" s="3" t="b">
        <f>IF($E36&lt;&gt;"",NOT(ISERR(SEARCH("Bouquet",$E36))),"")</f>
        <v>0</v>
      </c>
      <c r="I36" s="3" t="b">
        <f>IF($E36&lt;&gt;"",NOT(ISERR(SEARCH("Mobile",$E36))),"")</f>
        <v>1</v>
      </c>
      <c r="J36" s="3"/>
      <c r="K36" s="4">
        <v>32</v>
      </c>
      <c r="L36" s="3"/>
      <c r="M36" s="3" t="b">
        <f>IF(ISBLANK(K36),NA(),NOT(ISBLANK(L36)))</f>
        <v>0</v>
      </c>
      <c r="N36" s="3" t="s">
        <v>30</v>
      </c>
      <c r="O36" s="3" t="s">
        <v>30</v>
      </c>
      <c r="P36" s="3" t="s">
        <v>30</v>
      </c>
      <c r="Q36" s="3" t="s">
        <v>30</v>
      </c>
      <c r="R36" s="3" t="s">
        <v>58</v>
      </c>
      <c r="S36" s="3" t="s">
        <v>89</v>
      </c>
      <c r="T36" s="3" t="s">
        <v>23</v>
      </c>
      <c r="U36" s="3" t="s">
        <v>56</v>
      </c>
      <c r="V36" s="9"/>
      <c r="W36" s="9"/>
      <c r="X36" s="9"/>
      <c r="Y36" s="9">
        <v>1</v>
      </c>
      <c r="Z36" s="9"/>
      <c r="AA36" s="3" t="s">
        <v>51</v>
      </c>
      <c r="AB36" s="3" t="s">
        <v>26</v>
      </c>
    </row>
    <row r="37" spans="1:28" ht="12.95" customHeight="1" x14ac:dyDescent="0.2">
      <c r="A37" s="2">
        <v>41739.732905092598</v>
      </c>
      <c r="B37" s="24">
        <f>DAY(reponses[[#This Row],[date]])-7</f>
        <v>3</v>
      </c>
      <c r="C37" s="3" t="s">
        <v>33</v>
      </c>
      <c r="D37" s="3" t="s">
        <v>34</v>
      </c>
      <c r="E37" s="3" t="s">
        <v>28</v>
      </c>
      <c r="F37" s="3" t="b">
        <f>IF($E37&lt;&gt;"",NOT(ISERR(SEARCH("Internet",$E37))),"")</f>
        <v>1</v>
      </c>
      <c r="G37" s="3" t="b">
        <f>IF($E37&lt;&gt;"",NOT(ISERR(SEARCH("Téléphonie",$E37))),"")</f>
        <v>1</v>
      </c>
      <c r="H37" s="3" t="b">
        <f>IF($E37&lt;&gt;"",NOT(ISERR(SEARCH("Bouquet",$E37))),"")</f>
        <v>1</v>
      </c>
      <c r="I37" s="3" t="b">
        <f>IF($E37&lt;&gt;"",NOT(ISERR(SEARCH("Mobile",$E37))),"")</f>
        <v>0</v>
      </c>
      <c r="J37" s="3"/>
      <c r="K37" s="4">
        <v>31.98</v>
      </c>
      <c r="L37" s="3"/>
      <c r="M37" s="3" t="b">
        <f>IF(ISBLANK(K37),NA(),NOT(ISBLANK(L37)))</f>
        <v>0</v>
      </c>
      <c r="N37" s="3" t="s">
        <v>20</v>
      </c>
      <c r="O37" s="3" t="s">
        <v>20</v>
      </c>
      <c r="P37" s="3" t="s">
        <v>30</v>
      </c>
      <c r="Q37" s="3" t="s">
        <v>20</v>
      </c>
      <c r="R37" s="3" t="s">
        <v>46</v>
      </c>
      <c r="S37" s="3" t="s">
        <v>71</v>
      </c>
      <c r="T37" s="3" t="s">
        <v>40</v>
      </c>
      <c r="U37" s="3" t="s">
        <v>32</v>
      </c>
      <c r="V37" s="9"/>
      <c r="W37" s="9"/>
      <c r="X37" s="9">
        <v>1</v>
      </c>
      <c r="Y37" s="9"/>
      <c r="Z37" s="9"/>
      <c r="AA37" s="3" t="s">
        <v>25</v>
      </c>
      <c r="AB37" s="3" t="s">
        <v>26</v>
      </c>
    </row>
    <row r="38" spans="1:28" ht="12.95" customHeight="1" x14ac:dyDescent="0.2">
      <c r="A38" s="2">
        <v>41739.841400463003</v>
      </c>
      <c r="B38" s="24">
        <f>DAY(reponses[[#This Row],[date]])-7</f>
        <v>3</v>
      </c>
      <c r="C38" s="3" t="s">
        <v>33</v>
      </c>
      <c r="D38" s="3" t="s">
        <v>34</v>
      </c>
      <c r="E38" s="3" t="s">
        <v>38</v>
      </c>
      <c r="F38" s="3" t="b">
        <f>IF($E38&lt;&gt;"",NOT(ISERR(SEARCH("Internet",$E38))),"")</f>
        <v>1</v>
      </c>
      <c r="G38" s="3" t="b">
        <f>IF($E38&lt;&gt;"",NOT(ISERR(SEARCH("Téléphonie",$E38))),"")</f>
        <v>1</v>
      </c>
      <c r="H38" s="3" t="b">
        <f>IF($E38&lt;&gt;"",NOT(ISERR(SEARCH("Bouquet",$E38))),"")</f>
        <v>1</v>
      </c>
      <c r="I38" s="3" t="b">
        <f>IF($E38&lt;&gt;"",NOT(ISERR(SEARCH("Mobile",$E38))),"")</f>
        <v>1</v>
      </c>
      <c r="J38" s="3"/>
      <c r="K38" s="4">
        <v>37.97</v>
      </c>
      <c r="L38" s="3"/>
      <c r="M38" s="3" t="b">
        <f>IF(ISBLANK(K38),NA(),NOT(ISBLANK(L38)))</f>
        <v>0</v>
      </c>
      <c r="N38" s="3" t="s">
        <v>30</v>
      </c>
      <c r="O38" s="3" t="s">
        <v>20</v>
      </c>
      <c r="P38" s="3" t="s">
        <v>20</v>
      </c>
      <c r="Q38" s="3" t="s">
        <v>30</v>
      </c>
      <c r="R38" s="3" t="s">
        <v>58</v>
      </c>
      <c r="S38" s="3" t="s">
        <v>91</v>
      </c>
      <c r="T38" s="3" t="s">
        <v>31</v>
      </c>
      <c r="U38" s="3" t="s">
        <v>75</v>
      </c>
      <c r="V38" s="9"/>
      <c r="W38" s="9"/>
      <c r="X38" s="9">
        <v>1</v>
      </c>
      <c r="Y38" s="9">
        <v>1</v>
      </c>
      <c r="Z38" s="9"/>
      <c r="AA38" s="3" t="s">
        <v>25</v>
      </c>
      <c r="AB38" s="3" t="s">
        <v>26</v>
      </c>
    </row>
    <row r="39" spans="1:28" ht="12.95" customHeight="1" x14ac:dyDescent="0.2">
      <c r="A39" s="2">
        <v>41739.911793981497</v>
      </c>
      <c r="B39" s="24">
        <f>DAY(reponses[[#This Row],[date]])-7</f>
        <v>3</v>
      </c>
      <c r="C39" s="3" t="s">
        <v>33</v>
      </c>
      <c r="D39" s="3" t="s">
        <v>34</v>
      </c>
      <c r="E39" s="3" t="s">
        <v>38</v>
      </c>
      <c r="F39" s="3" t="b">
        <f>IF($E39&lt;&gt;"",NOT(ISERR(SEARCH("Internet",$E39))),"")</f>
        <v>1</v>
      </c>
      <c r="G39" s="3" t="b">
        <f>IF($E39&lt;&gt;"",NOT(ISERR(SEARCH("Téléphonie",$E39))),"")</f>
        <v>1</v>
      </c>
      <c r="H39" s="3" t="b">
        <f>IF($E39&lt;&gt;"",NOT(ISERR(SEARCH("Bouquet",$E39))),"")</f>
        <v>1</v>
      </c>
      <c r="I39" s="3" t="b">
        <f>IF($E39&lt;&gt;"",NOT(ISERR(SEARCH("Mobile",$E39))),"")</f>
        <v>1</v>
      </c>
      <c r="J39" s="3"/>
      <c r="K39" s="4">
        <v>37.9</v>
      </c>
      <c r="L39" s="3"/>
      <c r="M39" s="3" t="b">
        <f>IF(ISBLANK(K39),NA(),NOT(ISBLANK(L39)))</f>
        <v>0</v>
      </c>
      <c r="N39" s="3" t="s">
        <v>20</v>
      </c>
      <c r="O39" s="3" t="s">
        <v>30</v>
      </c>
      <c r="P39" s="3" t="s">
        <v>30</v>
      </c>
      <c r="Q39" s="3" t="s">
        <v>20</v>
      </c>
      <c r="R39" s="3" t="s">
        <v>46</v>
      </c>
      <c r="S39" s="3" t="s">
        <v>74</v>
      </c>
      <c r="T39" s="3" t="s">
        <v>40</v>
      </c>
      <c r="U39" s="3" t="s">
        <v>32</v>
      </c>
      <c r="V39" s="9"/>
      <c r="W39" s="9"/>
      <c r="X39" s="9">
        <v>1</v>
      </c>
      <c r="Y39" s="9"/>
      <c r="Z39" s="9"/>
      <c r="AA39" s="3" t="s">
        <v>25</v>
      </c>
      <c r="AB39" s="3" t="s">
        <v>44</v>
      </c>
    </row>
    <row r="40" spans="1:28" ht="12.95" customHeight="1" x14ac:dyDescent="0.2">
      <c r="A40" s="2">
        <v>41739.954062500001</v>
      </c>
      <c r="B40" s="24">
        <f>DAY(reponses[[#This Row],[date]])-7</f>
        <v>3</v>
      </c>
      <c r="C40" s="3" t="s">
        <v>27</v>
      </c>
      <c r="D40" s="3" t="s">
        <v>17</v>
      </c>
      <c r="E40" s="3" t="s">
        <v>38</v>
      </c>
      <c r="F40" s="3" t="b">
        <f>IF($E40&lt;&gt;"",NOT(ISERR(SEARCH("Internet",$E40))),"")</f>
        <v>1</v>
      </c>
      <c r="G40" s="3" t="b">
        <f>IF($E40&lt;&gt;"",NOT(ISERR(SEARCH("Téléphonie",$E40))),"")</f>
        <v>1</v>
      </c>
      <c r="H40" s="3" t="b">
        <f>IF($E40&lt;&gt;"",NOT(ISERR(SEARCH("Bouquet",$E40))),"")</f>
        <v>1</v>
      </c>
      <c r="I40" s="3" t="b">
        <f>IF($E40&lt;&gt;"",NOT(ISERR(SEARCH("Mobile",$E40))),"")</f>
        <v>1</v>
      </c>
      <c r="J40" s="3" t="s">
        <v>85</v>
      </c>
      <c r="K40" s="4">
        <v>45</v>
      </c>
      <c r="L40" s="3" t="s">
        <v>19</v>
      </c>
      <c r="M40" s="3" t="b">
        <f>IF(ISBLANK(K40),NA(),NOT(ISBLANK(L40)))</f>
        <v>1</v>
      </c>
      <c r="N40" s="3" t="s">
        <v>20</v>
      </c>
      <c r="O40" s="3" t="s">
        <v>20</v>
      </c>
      <c r="P40" s="3" t="s">
        <v>20</v>
      </c>
      <c r="Q40" s="3" t="s">
        <v>20</v>
      </c>
      <c r="R40" s="3" t="s">
        <v>46</v>
      </c>
      <c r="S40" s="3" t="s">
        <v>73</v>
      </c>
      <c r="T40" s="3" t="s">
        <v>31</v>
      </c>
      <c r="U40" s="3" t="s">
        <v>95</v>
      </c>
      <c r="V40" s="9"/>
      <c r="W40" s="9"/>
      <c r="X40" s="9"/>
      <c r="Y40" s="9">
        <v>1</v>
      </c>
      <c r="Z40" s="9"/>
      <c r="AA40" s="3" t="s">
        <v>25</v>
      </c>
      <c r="AB40" s="3" t="s">
        <v>26</v>
      </c>
    </row>
    <row r="41" spans="1:28" ht="12.95" customHeight="1" x14ac:dyDescent="0.2">
      <c r="A41" s="2">
        <v>41740.025196759299</v>
      </c>
      <c r="B41" s="24">
        <f>DAY(reponses[[#This Row],[date]])-7</f>
        <v>4</v>
      </c>
      <c r="C41" s="3" t="s">
        <v>16</v>
      </c>
      <c r="D41" s="3" t="s">
        <v>17</v>
      </c>
      <c r="E41" s="3" t="s">
        <v>28</v>
      </c>
      <c r="F41" s="3" t="b">
        <f>IF($E41&lt;&gt;"",NOT(ISERR(SEARCH("Internet",$E41))),"")</f>
        <v>1</v>
      </c>
      <c r="G41" s="3" t="b">
        <f>IF($E41&lt;&gt;"",NOT(ISERR(SEARCH("Téléphonie",$E41))),"")</f>
        <v>1</v>
      </c>
      <c r="H41" s="3" t="b">
        <f>IF($E41&lt;&gt;"",NOT(ISERR(SEARCH("Bouquet",$E41))),"")</f>
        <v>1</v>
      </c>
      <c r="I41" s="3" t="b">
        <f>IF($E41&lt;&gt;"",NOT(ISERR(SEARCH("Mobile",$E41))),"")</f>
        <v>0</v>
      </c>
      <c r="J41" s="3"/>
      <c r="K41" s="4">
        <v>10</v>
      </c>
      <c r="L41" s="3" t="s">
        <v>19</v>
      </c>
      <c r="M41" s="3" t="b">
        <f>IF(ISBLANK(K41),NA(),NOT(ISBLANK(L41)))</f>
        <v>1</v>
      </c>
      <c r="N41" s="3" t="s">
        <v>30</v>
      </c>
      <c r="O41" s="3" t="s">
        <v>30</v>
      </c>
      <c r="P41" s="3" t="s">
        <v>21</v>
      </c>
      <c r="Q41" s="3" t="s">
        <v>20</v>
      </c>
      <c r="R41" s="3" t="s">
        <v>46</v>
      </c>
      <c r="S41" s="3" t="s">
        <v>89</v>
      </c>
      <c r="T41" s="3" t="s">
        <v>23</v>
      </c>
      <c r="U41" s="3" t="s">
        <v>24</v>
      </c>
      <c r="V41" s="9"/>
      <c r="W41" s="9">
        <v>1</v>
      </c>
      <c r="X41" s="9"/>
      <c r="Y41" s="9"/>
      <c r="Z41" s="9"/>
      <c r="AA41" s="3" t="s">
        <v>25</v>
      </c>
      <c r="AB41" s="3" t="s">
        <v>44</v>
      </c>
    </row>
    <row r="42" spans="1:28" ht="12.95" customHeight="1" x14ac:dyDescent="0.2">
      <c r="A42" s="2">
        <v>41740.076469907399</v>
      </c>
      <c r="B42" s="24">
        <f>DAY(reponses[[#This Row],[date]])-7</f>
        <v>4</v>
      </c>
      <c r="C42" s="3" t="s">
        <v>16</v>
      </c>
      <c r="D42" s="3" t="s">
        <v>17</v>
      </c>
      <c r="E42" s="3" t="s">
        <v>28</v>
      </c>
      <c r="F42" s="3" t="b">
        <f>IF($E42&lt;&gt;"",NOT(ISERR(SEARCH("Internet",$E42))),"")</f>
        <v>1</v>
      </c>
      <c r="G42" s="3" t="b">
        <f>IF($E42&lt;&gt;"",NOT(ISERR(SEARCH("Téléphonie",$E42))),"")</f>
        <v>1</v>
      </c>
      <c r="H42" s="3" t="b">
        <f>IF($E42&lt;&gt;"",NOT(ISERR(SEARCH("Bouquet",$E42))),"")</f>
        <v>1</v>
      </c>
      <c r="I42" s="3" t="b">
        <f>IF($E42&lt;&gt;"",NOT(ISERR(SEARCH("Mobile",$E42))),"")</f>
        <v>0</v>
      </c>
      <c r="J42" s="3"/>
      <c r="K42" s="4">
        <v>22.99</v>
      </c>
      <c r="L42" s="3" t="s">
        <v>19</v>
      </c>
      <c r="M42" s="3" t="b">
        <f>IF(ISBLANK(K42),NA(),NOT(ISBLANK(L42)))</f>
        <v>1</v>
      </c>
      <c r="N42" s="3" t="s">
        <v>30</v>
      </c>
      <c r="O42" s="3" t="s">
        <v>30</v>
      </c>
      <c r="P42" s="3" t="s">
        <v>20</v>
      </c>
      <c r="Q42" s="3" t="s">
        <v>20</v>
      </c>
      <c r="R42" s="3" t="s">
        <v>46</v>
      </c>
      <c r="S42" s="3" t="s">
        <v>63</v>
      </c>
      <c r="T42" s="3" t="s">
        <v>23</v>
      </c>
      <c r="U42" s="3" t="s">
        <v>67</v>
      </c>
      <c r="V42" s="9"/>
      <c r="W42" s="9">
        <v>1</v>
      </c>
      <c r="X42" s="9">
        <v>1</v>
      </c>
      <c r="Y42" s="9"/>
      <c r="Z42" s="9"/>
      <c r="AA42" s="3" t="s">
        <v>25</v>
      </c>
      <c r="AB42" s="3" t="s">
        <v>44</v>
      </c>
    </row>
    <row r="43" spans="1:28" ht="12.95" customHeight="1" x14ac:dyDescent="0.2">
      <c r="A43" s="2">
        <v>41740.331226851798</v>
      </c>
      <c r="B43" s="24">
        <f>DAY(reponses[[#This Row],[date]])-7</f>
        <v>4</v>
      </c>
      <c r="C43" s="3" t="s">
        <v>54</v>
      </c>
      <c r="D43" s="3" t="s">
        <v>17</v>
      </c>
      <c r="E43" s="3" t="s">
        <v>28</v>
      </c>
      <c r="F43" s="3" t="b">
        <f>IF($E43&lt;&gt;"",NOT(ISERR(SEARCH("Internet",$E43))),"")</f>
        <v>1</v>
      </c>
      <c r="G43" s="3" t="b">
        <f>IF($E43&lt;&gt;"",NOT(ISERR(SEARCH("Téléphonie",$E43))),"")</f>
        <v>1</v>
      </c>
      <c r="H43" s="3" t="b">
        <f>IF($E43&lt;&gt;"",NOT(ISERR(SEARCH("Bouquet",$E43))),"")</f>
        <v>1</v>
      </c>
      <c r="I43" s="3" t="b">
        <f>IF($E43&lt;&gt;"",NOT(ISERR(SEARCH("Mobile",$E43))),"")</f>
        <v>0</v>
      </c>
      <c r="J43" s="3" t="s">
        <v>96</v>
      </c>
      <c r="K43" s="4">
        <v>24.99</v>
      </c>
      <c r="L43" s="3" t="s">
        <v>19</v>
      </c>
      <c r="M43" s="3" t="b">
        <f>IF(ISBLANK(K43),NA(),NOT(ISBLANK(L43)))</f>
        <v>1</v>
      </c>
      <c r="N43" s="3" t="s">
        <v>30</v>
      </c>
      <c r="O43" s="3" t="s">
        <v>30</v>
      </c>
      <c r="P43" s="3" t="s">
        <v>21</v>
      </c>
      <c r="Q43" s="3" t="s">
        <v>20</v>
      </c>
      <c r="R43" s="3" t="s">
        <v>46</v>
      </c>
      <c r="S43" s="3" t="s">
        <v>89</v>
      </c>
      <c r="T43" s="3" t="s">
        <v>31</v>
      </c>
      <c r="U43" s="3" t="s">
        <v>97</v>
      </c>
      <c r="V43" s="9">
        <v>1</v>
      </c>
      <c r="W43" s="9">
        <v>1</v>
      </c>
      <c r="X43" s="9"/>
      <c r="Y43" s="9"/>
      <c r="Z43" s="9"/>
      <c r="AA43" s="3" t="s">
        <v>25</v>
      </c>
      <c r="AB43" s="3" t="s">
        <v>26</v>
      </c>
    </row>
    <row r="44" spans="1:28" ht="12.95" customHeight="1" x14ac:dyDescent="0.2">
      <c r="A44" s="2">
        <v>41740.402743055602</v>
      </c>
      <c r="B44" s="24">
        <f>DAY(reponses[[#This Row],[date]])-7</f>
        <v>4</v>
      </c>
      <c r="C44" s="3" t="s">
        <v>16</v>
      </c>
      <c r="D44" s="3" t="s">
        <v>17</v>
      </c>
      <c r="E44" s="3" t="s">
        <v>28</v>
      </c>
      <c r="F44" s="3" t="b">
        <f>IF($E44&lt;&gt;"",NOT(ISERR(SEARCH("Internet",$E44))),"")</f>
        <v>1</v>
      </c>
      <c r="G44" s="3" t="b">
        <f>IF($E44&lt;&gt;"",NOT(ISERR(SEARCH("Téléphonie",$E44))),"")</f>
        <v>1</v>
      </c>
      <c r="H44" s="3" t="b">
        <f>IF($E44&lt;&gt;"",NOT(ISERR(SEARCH("Bouquet",$E44))),"")</f>
        <v>1</v>
      </c>
      <c r="I44" s="3" t="b">
        <f>IF($E44&lt;&gt;"",NOT(ISERR(SEARCH("Mobile",$E44))),"")</f>
        <v>0</v>
      </c>
      <c r="J44" s="3"/>
      <c r="K44" s="4">
        <v>22</v>
      </c>
      <c r="L44" s="3" t="s">
        <v>19</v>
      </c>
      <c r="M44" s="3" t="b">
        <f>IF(ISBLANK(K44),NA(),NOT(ISBLANK(L44)))</f>
        <v>1</v>
      </c>
      <c r="N44" s="3" t="s">
        <v>30</v>
      </c>
      <c r="O44" s="3" t="s">
        <v>30</v>
      </c>
      <c r="P44" s="3" t="s">
        <v>20</v>
      </c>
      <c r="Q44" s="3" t="s">
        <v>30</v>
      </c>
      <c r="R44" s="3" t="s">
        <v>46</v>
      </c>
      <c r="S44" s="3" t="s">
        <v>62</v>
      </c>
      <c r="T44" s="3" t="s">
        <v>31</v>
      </c>
      <c r="U44" s="3" t="s">
        <v>56</v>
      </c>
      <c r="V44" s="9"/>
      <c r="W44" s="9"/>
      <c r="X44" s="9"/>
      <c r="Y44" s="9">
        <v>1</v>
      </c>
      <c r="Z44" s="9"/>
      <c r="AA44" s="3" t="s">
        <v>25</v>
      </c>
      <c r="AB44" s="3" t="s">
        <v>26</v>
      </c>
    </row>
    <row r="45" spans="1:28" ht="12.95" customHeight="1" x14ac:dyDescent="0.2">
      <c r="A45" s="2">
        <v>41740.408379629604</v>
      </c>
      <c r="B45" s="24">
        <f>DAY(reponses[[#This Row],[date]])-7</f>
        <v>4</v>
      </c>
      <c r="C45" s="3" t="s">
        <v>16</v>
      </c>
      <c r="D45" s="3" t="s">
        <v>17</v>
      </c>
      <c r="E45" s="3" t="s">
        <v>28</v>
      </c>
      <c r="F45" s="3" t="b">
        <f>IF($E45&lt;&gt;"",NOT(ISERR(SEARCH("Internet",$E45))),"")</f>
        <v>1</v>
      </c>
      <c r="G45" s="3" t="b">
        <f>IF($E45&lt;&gt;"",NOT(ISERR(SEARCH("Téléphonie",$E45))),"")</f>
        <v>1</v>
      </c>
      <c r="H45" s="3" t="b">
        <f>IF($E45&lt;&gt;"",NOT(ISERR(SEARCH("Bouquet",$E45))),"")</f>
        <v>1</v>
      </c>
      <c r="I45" s="3" t="b">
        <f>IF($E45&lt;&gt;"",NOT(ISERR(SEARCH("Mobile",$E45))),"")</f>
        <v>0</v>
      </c>
      <c r="J45" s="3" t="s">
        <v>98</v>
      </c>
      <c r="K45" s="4">
        <v>40</v>
      </c>
      <c r="L45" s="3" t="s">
        <v>19</v>
      </c>
      <c r="M45" s="3" t="b">
        <f>IF(ISBLANK(K45),NA(),NOT(ISBLANK(L45)))</f>
        <v>1</v>
      </c>
      <c r="N45" s="3" t="s">
        <v>30</v>
      </c>
      <c r="O45" s="3" t="s">
        <v>30</v>
      </c>
      <c r="P45" s="3" t="s">
        <v>30</v>
      </c>
      <c r="Q45" s="3" t="s">
        <v>20</v>
      </c>
      <c r="R45" s="3" t="s">
        <v>58</v>
      </c>
      <c r="S45" s="3" t="s">
        <v>84</v>
      </c>
      <c r="T45" s="3" t="s">
        <v>31</v>
      </c>
      <c r="U45" s="3" t="s">
        <v>99</v>
      </c>
      <c r="V45" s="9"/>
      <c r="W45" s="9">
        <v>1</v>
      </c>
      <c r="X45" s="9">
        <v>1</v>
      </c>
      <c r="Y45" s="9"/>
      <c r="Z45" s="9"/>
      <c r="AA45" s="3" t="s">
        <v>25</v>
      </c>
      <c r="AB45" s="3" t="s">
        <v>44</v>
      </c>
    </row>
    <row r="46" spans="1:28" ht="12.95" customHeight="1" x14ac:dyDescent="0.2">
      <c r="A46" s="2">
        <v>41740.416481481501</v>
      </c>
      <c r="B46" s="24">
        <f>DAY(reponses[[#This Row],[date]])-7</f>
        <v>4</v>
      </c>
      <c r="C46" s="3" t="s">
        <v>54</v>
      </c>
      <c r="D46" s="3" t="s">
        <v>17</v>
      </c>
      <c r="E46" s="3" t="s">
        <v>38</v>
      </c>
      <c r="F46" s="3" t="b">
        <f>IF($E46&lt;&gt;"",NOT(ISERR(SEARCH("Internet",$E46))),"")</f>
        <v>1</v>
      </c>
      <c r="G46" s="3" t="b">
        <f>IF($E46&lt;&gt;"",NOT(ISERR(SEARCH("Téléphonie",$E46))),"")</f>
        <v>1</v>
      </c>
      <c r="H46" s="3" t="b">
        <f>IF($E46&lt;&gt;"",NOT(ISERR(SEARCH("Bouquet",$E46))),"")</f>
        <v>1</v>
      </c>
      <c r="I46" s="3" t="b">
        <f>IF($E46&lt;&gt;"",NOT(ISERR(SEARCH("Mobile",$E46))),"")</f>
        <v>1</v>
      </c>
      <c r="J46" s="3"/>
      <c r="K46" s="4">
        <v>30</v>
      </c>
      <c r="L46" s="3"/>
      <c r="M46" s="3" t="b">
        <f>IF(ISBLANK(K46),NA(),NOT(ISBLANK(L46)))</f>
        <v>0</v>
      </c>
      <c r="N46" s="3" t="s">
        <v>30</v>
      </c>
      <c r="O46" s="3" t="s">
        <v>30</v>
      </c>
      <c r="P46" s="3" t="s">
        <v>20</v>
      </c>
      <c r="Q46" s="3" t="s">
        <v>20</v>
      </c>
      <c r="R46" s="3" t="s">
        <v>46</v>
      </c>
      <c r="S46" s="3" t="s">
        <v>89</v>
      </c>
      <c r="T46" s="3" t="s">
        <v>40</v>
      </c>
      <c r="U46" s="3" t="s">
        <v>82</v>
      </c>
      <c r="V46" s="9">
        <v>1</v>
      </c>
      <c r="W46" s="9"/>
      <c r="X46" s="9"/>
      <c r="Y46" s="9">
        <v>1</v>
      </c>
      <c r="Z46" s="9"/>
      <c r="AA46" s="3" t="s">
        <v>25</v>
      </c>
      <c r="AB46" s="3" t="s">
        <v>26</v>
      </c>
    </row>
    <row r="47" spans="1:28" ht="12.95" customHeight="1" x14ac:dyDescent="0.2">
      <c r="A47" s="2">
        <v>41740.454560185201</v>
      </c>
      <c r="B47" s="24">
        <f>DAY(reponses[[#This Row],[date]])-7</f>
        <v>4</v>
      </c>
      <c r="C47" s="3" t="s">
        <v>16</v>
      </c>
      <c r="D47" s="3" t="s">
        <v>17</v>
      </c>
      <c r="E47" s="3" t="s">
        <v>38</v>
      </c>
      <c r="F47" s="3" t="b">
        <f>IF($E47&lt;&gt;"",NOT(ISERR(SEARCH("Internet",$E47))),"")</f>
        <v>1</v>
      </c>
      <c r="G47" s="3" t="b">
        <f>IF($E47&lt;&gt;"",NOT(ISERR(SEARCH("Téléphonie",$E47))),"")</f>
        <v>1</v>
      </c>
      <c r="H47" s="3" t="b">
        <f>IF($E47&lt;&gt;"",NOT(ISERR(SEARCH("Bouquet",$E47))),"")</f>
        <v>1</v>
      </c>
      <c r="I47" s="3" t="b">
        <f>IF($E47&lt;&gt;"",NOT(ISERR(SEARCH("Mobile",$E47))),"")</f>
        <v>1</v>
      </c>
      <c r="J47" s="3">
        <v>60</v>
      </c>
      <c r="K47" s="4">
        <v>60</v>
      </c>
      <c r="L47" s="3"/>
      <c r="M47" s="3" t="b">
        <f>IF(ISBLANK(K47),NA(),NOT(ISBLANK(L47)))</f>
        <v>0</v>
      </c>
      <c r="N47" s="3" t="s">
        <v>30</v>
      </c>
      <c r="O47" s="3" t="s">
        <v>30</v>
      </c>
      <c r="P47" s="3" t="s">
        <v>20</v>
      </c>
      <c r="Q47" s="3" t="s">
        <v>20</v>
      </c>
      <c r="R47" s="3" t="s">
        <v>46</v>
      </c>
      <c r="S47" s="3" t="s">
        <v>91</v>
      </c>
      <c r="T47" s="3" t="s">
        <v>31</v>
      </c>
      <c r="U47" s="3" t="s">
        <v>50</v>
      </c>
      <c r="V47" s="9"/>
      <c r="W47" s="9">
        <v>1</v>
      </c>
      <c r="X47" s="9"/>
      <c r="Y47" s="9">
        <v>1</v>
      </c>
      <c r="Z47" s="9"/>
      <c r="AA47" s="3" t="s">
        <v>25</v>
      </c>
      <c r="AB47" s="3" t="s">
        <v>26</v>
      </c>
    </row>
    <row r="48" spans="1:28" ht="12.95" customHeight="1" x14ac:dyDescent="0.2">
      <c r="A48" s="2">
        <v>41740.468773148103</v>
      </c>
      <c r="B48" s="24">
        <f>DAY(reponses[[#This Row],[date]])-7</f>
        <v>4</v>
      </c>
      <c r="C48" s="3" t="s">
        <v>33</v>
      </c>
      <c r="D48" s="3" t="s">
        <v>34</v>
      </c>
      <c r="E48" s="3" t="s">
        <v>38</v>
      </c>
      <c r="F48" s="3" t="b">
        <f>IF($E48&lt;&gt;"",NOT(ISERR(SEARCH("Internet",$E48))),"")</f>
        <v>1</v>
      </c>
      <c r="G48" s="3" t="b">
        <f>IF($E48&lt;&gt;"",NOT(ISERR(SEARCH("Téléphonie",$E48))),"")</f>
        <v>1</v>
      </c>
      <c r="H48" s="3" t="b">
        <f>IF($E48&lt;&gt;"",NOT(ISERR(SEARCH("Bouquet",$E48))),"")</f>
        <v>1</v>
      </c>
      <c r="I48" s="3" t="b">
        <f>IF($E48&lt;&gt;"",NOT(ISERR(SEARCH("Mobile",$E48))),"")</f>
        <v>1</v>
      </c>
      <c r="J48" s="3"/>
      <c r="K48" s="4"/>
      <c r="L48" s="3"/>
      <c r="M48" s="3" t="e">
        <f>IF(ISBLANK(K48),NA(),NOT(ISBLANK(L48)))</f>
        <v>#N/A</v>
      </c>
      <c r="N48" s="3" t="s">
        <v>30</v>
      </c>
      <c r="O48" s="3" t="s">
        <v>30</v>
      </c>
      <c r="P48" s="3" t="s">
        <v>30</v>
      </c>
      <c r="Q48" s="3" t="s">
        <v>30</v>
      </c>
      <c r="R48" s="3" t="s">
        <v>46</v>
      </c>
      <c r="S48" s="3" t="s">
        <v>63</v>
      </c>
      <c r="T48" s="3" t="s">
        <v>40</v>
      </c>
      <c r="U48" s="3" t="s">
        <v>100</v>
      </c>
      <c r="V48" s="9">
        <v>1</v>
      </c>
      <c r="W48" s="9"/>
      <c r="X48" s="9">
        <v>1</v>
      </c>
      <c r="Y48" s="9"/>
      <c r="Z48" s="9"/>
      <c r="AA48" s="3" t="s">
        <v>25</v>
      </c>
      <c r="AB48" s="3" t="s">
        <v>26</v>
      </c>
    </row>
    <row r="49" spans="1:28" ht="12.95" customHeight="1" x14ac:dyDescent="0.2">
      <c r="A49" s="2">
        <v>41740.585949074099</v>
      </c>
      <c r="B49" s="24">
        <f>DAY(reponses[[#This Row],[date]])-7</f>
        <v>4</v>
      </c>
      <c r="C49" s="3" t="s">
        <v>16</v>
      </c>
      <c r="D49" s="3" t="s">
        <v>17</v>
      </c>
      <c r="E49" s="3" t="s">
        <v>101</v>
      </c>
      <c r="F49" s="3" t="b">
        <f>IF($E49&lt;&gt;"",NOT(ISERR(SEARCH("Internet",$E49))),"")</f>
        <v>1</v>
      </c>
      <c r="G49" s="3" t="b">
        <f>IF($E49&lt;&gt;"",NOT(ISERR(SEARCH("Téléphonie",$E49))),"")</f>
        <v>0</v>
      </c>
      <c r="H49" s="3" t="b">
        <f>IF($E49&lt;&gt;"",NOT(ISERR(SEARCH("Bouquet",$E49))),"")</f>
        <v>1</v>
      </c>
      <c r="I49" s="3" t="b">
        <f>IF($E49&lt;&gt;"",NOT(ISERR(SEARCH("Mobile",$E49))),"")</f>
        <v>1</v>
      </c>
      <c r="J49" s="3"/>
      <c r="K49" s="4">
        <v>50</v>
      </c>
      <c r="L49" s="3"/>
      <c r="M49" s="3" t="b">
        <f>IF(ISBLANK(K49),NA(),NOT(ISBLANK(L49)))</f>
        <v>0</v>
      </c>
      <c r="N49" s="3" t="s">
        <v>30</v>
      </c>
      <c r="O49" s="3" t="s">
        <v>30</v>
      </c>
      <c r="P49" s="3" t="s">
        <v>20</v>
      </c>
      <c r="Q49" s="3" t="s">
        <v>30</v>
      </c>
      <c r="R49" s="3" t="s">
        <v>58</v>
      </c>
      <c r="S49" s="3" t="s">
        <v>63</v>
      </c>
      <c r="T49" s="3" t="s">
        <v>31</v>
      </c>
      <c r="U49" s="3" t="s">
        <v>50</v>
      </c>
      <c r="V49" s="9"/>
      <c r="W49" s="9">
        <v>1</v>
      </c>
      <c r="X49" s="9"/>
      <c r="Y49" s="9">
        <v>1</v>
      </c>
      <c r="Z49" s="9"/>
      <c r="AA49" s="3" t="s">
        <v>25</v>
      </c>
      <c r="AB49" s="3" t="s">
        <v>44</v>
      </c>
    </row>
    <row r="50" spans="1:28" ht="12.95" customHeight="1" x14ac:dyDescent="0.2">
      <c r="A50" s="2">
        <v>41740.6430555556</v>
      </c>
      <c r="B50" s="24">
        <f>DAY(reponses[[#This Row],[date]])-7</f>
        <v>4</v>
      </c>
      <c r="C50" s="3" t="s">
        <v>54</v>
      </c>
      <c r="D50" s="3" t="s">
        <v>17</v>
      </c>
      <c r="E50" s="3" t="s">
        <v>38</v>
      </c>
      <c r="F50" s="3" t="b">
        <f>IF($E50&lt;&gt;"",NOT(ISERR(SEARCH("Internet",$E50))),"")</f>
        <v>1</v>
      </c>
      <c r="G50" s="3" t="b">
        <f>IF($E50&lt;&gt;"",NOT(ISERR(SEARCH("Téléphonie",$E50))),"")</f>
        <v>1</v>
      </c>
      <c r="H50" s="3" t="b">
        <f>IF($E50&lt;&gt;"",NOT(ISERR(SEARCH("Bouquet",$E50))),"")</f>
        <v>1</v>
      </c>
      <c r="I50" s="3" t="b">
        <f>IF($E50&lt;&gt;"",NOT(ISERR(SEARCH("Mobile",$E50))),"")</f>
        <v>1</v>
      </c>
      <c r="J50" s="3" t="s">
        <v>102</v>
      </c>
      <c r="K50" s="4">
        <v>50</v>
      </c>
      <c r="L50" s="3"/>
      <c r="M50" s="3" t="b">
        <f>IF(ISBLANK(K50),NA(),NOT(ISBLANK(L50)))</f>
        <v>0</v>
      </c>
      <c r="N50" s="3" t="s">
        <v>30</v>
      </c>
      <c r="O50" s="3" t="s">
        <v>30</v>
      </c>
      <c r="P50" s="3" t="s">
        <v>30</v>
      </c>
      <c r="Q50" s="3" t="s">
        <v>20</v>
      </c>
      <c r="R50" s="3" t="s">
        <v>46</v>
      </c>
      <c r="S50" s="3" t="s">
        <v>69</v>
      </c>
      <c r="T50" s="3" t="s">
        <v>23</v>
      </c>
      <c r="U50" s="3" t="s">
        <v>50</v>
      </c>
      <c r="V50" s="9"/>
      <c r="W50" s="9">
        <v>1</v>
      </c>
      <c r="X50" s="9"/>
      <c r="Y50" s="9">
        <v>1</v>
      </c>
      <c r="Z50" s="9"/>
      <c r="AA50" s="3" t="s">
        <v>25</v>
      </c>
      <c r="AB50" s="3" t="s">
        <v>26</v>
      </c>
    </row>
    <row r="51" spans="1:28" ht="12.95" customHeight="1" x14ac:dyDescent="0.2">
      <c r="A51" s="2">
        <v>41740.710902777799</v>
      </c>
      <c r="B51" s="24">
        <f>DAY(reponses[[#This Row],[date]])-7</f>
        <v>4</v>
      </c>
      <c r="C51" s="3" t="s">
        <v>16</v>
      </c>
      <c r="D51" s="3" t="s">
        <v>17</v>
      </c>
      <c r="E51" s="3"/>
      <c r="F51" s="3" t="str">
        <f>IF($E51&lt;&gt;"",NOT(ISERR(SEARCH("Internet",$E51))),"")</f>
        <v/>
      </c>
      <c r="G51" s="3" t="str">
        <f>IF($E51&lt;&gt;"",NOT(ISERR(SEARCH("Téléphonie",$E51))),"")</f>
        <v/>
      </c>
      <c r="H51" s="3" t="str">
        <f>IF($E51&lt;&gt;"",NOT(ISERR(SEARCH("Bouquet",$E51))),"")</f>
        <v/>
      </c>
      <c r="I51" s="3" t="str">
        <f>IF($E51&lt;&gt;"",NOT(ISERR(SEARCH("Mobile",$E51))),"")</f>
        <v/>
      </c>
      <c r="J51" s="3"/>
      <c r="K51" s="4"/>
      <c r="L51" s="3"/>
      <c r="M51" s="3" t="e">
        <f>IF(ISBLANK(K51),NA(),NOT(ISBLANK(L51)))</f>
        <v>#N/A</v>
      </c>
      <c r="N51" s="3" t="s">
        <v>30</v>
      </c>
      <c r="O51" s="3" t="s">
        <v>30</v>
      </c>
      <c r="P51" s="3" t="s">
        <v>20</v>
      </c>
      <c r="Q51" s="3" t="s">
        <v>20</v>
      </c>
      <c r="R51" s="3"/>
      <c r="S51" s="3" t="s">
        <v>63</v>
      </c>
      <c r="T51" s="3" t="s">
        <v>31</v>
      </c>
      <c r="U51" s="3" t="s">
        <v>50</v>
      </c>
      <c r="V51" s="9"/>
      <c r="W51" s="9">
        <v>1</v>
      </c>
      <c r="X51" s="9"/>
      <c r="Y51" s="9">
        <v>1</v>
      </c>
      <c r="Z51" s="9"/>
      <c r="AA51" s="3" t="s">
        <v>25</v>
      </c>
      <c r="AB51" s="3" t="s">
        <v>44</v>
      </c>
    </row>
    <row r="52" spans="1:28" ht="12.95" customHeight="1" x14ac:dyDescent="0.2">
      <c r="A52" s="2">
        <v>41740.801423611098</v>
      </c>
      <c r="B52" s="24">
        <f>DAY(reponses[[#This Row],[date]])-7</f>
        <v>4</v>
      </c>
      <c r="C52" s="3" t="s">
        <v>54</v>
      </c>
      <c r="D52" s="3" t="s">
        <v>34</v>
      </c>
      <c r="E52" s="3" t="s">
        <v>28</v>
      </c>
      <c r="F52" s="3" t="b">
        <f>IF($E52&lt;&gt;"",NOT(ISERR(SEARCH("Internet",$E52))),"")</f>
        <v>1</v>
      </c>
      <c r="G52" s="3" t="b">
        <f>IF($E52&lt;&gt;"",NOT(ISERR(SEARCH("Téléphonie",$E52))),"")</f>
        <v>1</v>
      </c>
      <c r="H52" s="3" t="b">
        <f>IF($E52&lt;&gt;"",NOT(ISERR(SEARCH("Bouquet",$E52))),"")</f>
        <v>1</v>
      </c>
      <c r="I52" s="3" t="b">
        <f>IF($E52&lt;&gt;"",NOT(ISERR(SEARCH("Mobile",$E52))),"")</f>
        <v>0</v>
      </c>
      <c r="J52" s="3"/>
      <c r="K52" s="4"/>
      <c r="L52" s="3"/>
      <c r="M52" s="3" t="e">
        <f>IF(ISBLANK(K52),NA(),NOT(ISBLANK(L52)))</f>
        <v>#N/A</v>
      </c>
      <c r="N52" s="3" t="s">
        <v>30</v>
      </c>
      <c r="O52" s="3" t="s">
        <v>30</v>
      </c>
      <c r="P52" s="3" t="s">
        <v>30</v>
      </c>
      <c r="Q52" s="3" t="s">
        <v>30</v>
      </c>
      <c r="R52" s="3" t="s">
        <v>58</v>
      </c>
      <c r="S52" s="3" t="s">
        <v>36</v>
      </c>
      <c r="T52" s="3" t="s">
        <v>31</v>
      </c>
      <c r="U52" s="3" t="s">
        <v>24</v>
      </c>
      <c r="V52" s="9"/>
      <c r="W52" s="9">
        <v>1</v>
      </c>
      <c r="X52" s="9"/>
      <c r="Y52" s="9"/>
      <c r="Z52" s="9"/>
      <c r="AA52" s="3" t="s">
        <v>25</v>
      </c>
      <c r="AB52" s="3" t="s">
        <v>44</v>
      </c>
    </row>
    <row r="53" spans="1:28" ht="12.95" customHeight="1" x14ac:dyDescent="0.2">
      <c r="A53" s="2">
        <v>41740.948888888903</v>
      </c>
      <c r="B53" s="24">
        <f>DAY(reponses[[#This Row],[date]])-7</f>
        <v>4</v>
      </c>
      <c r="C53" s="3" t="s">
        <v>27</v>
      </c>
      <c r="D53" s="3" t="s">
        <v>34</v>
      </c>
      <c r="E53" s="3" t="s">
        <v>48</v>
      </c>
      <c r="F53" s="3" t="b">
        <f>IF($E53&lt;&gt;"",NOT(ISERR(SEARCH("Internet",$E53))),"")</f>
        <v>1</v>
      </c>
      <c r="G53" s="3" t="b">
        <f>IF($E53&lt;&gt;"",NOT(ISERR(SEARCH("Téléphonie",$E53))),"")</f>
        <v>1</v>
      </c>
      <c r="H53" s="3" t="b">
        <f>IF($E53&lt;&gt;"",NOT(ISERR(SEARCH("Bouquet",$E53))),"")</f>
        <v>0</v>
      </c>
      <c r="I53" s="3" t="b">
        <f>IF($E53&lt;&gt;"",NOT(ISERR(SEARCH("Mobile",$E53))),"")</f>
        <v>1</v>
      </c>
      <c r="J53" s="3" t="s">
        <v>83</v>
      </c>
      <c r="K53" s="4">
        <v>90</v>
      </c>
      <c r="L53" s="3"/>
      <c r="M53" s="3" t="b">
        <f>IF(ISBLANK(K53),NA(),NOT(ISBLANK(L53)))</f>
        <v>0</v>
      </c>
      <c r="N53" s="3" t="s">
        <v>20</v>
      </c>
      <c r="O53" s="3" t="s">
        <v>20</v>
      </c>
      <c r="P53" s="3" t="s">
        <v>21</v>
      </c>
      <c r="Q53" s="3" t="s">
        <v>20</v>
      </c>
      <c r="R53" s="3"/>
      <c r="S53" s="3" t="s">
        <v>91</v>
      </c>
      <c r="T53" s="3" t="s">
        <v>40</v>
      </c>
      <c r="U53" s="3"/>
      <c r="V53" s="9"/>
      <c r="W53" s="9"/>
      <c r="X53" s="9"/>
      <c r="Y53" s="9"/>
      <c r="Z53" s="9"/>
      <c r="AA53" s="3" t="s">
        <v>25</v>
      </c>
      <c r="AB53" s="3" t="s">
        <v>26</v>
      </c>
    </row>
    <row r="54" spans="1:28" ht="12.95" customHeight="1" x14ac:dyDescent="0.2">
      <c r="A54" s="2">
        <v>41740.956539351799</v>
      </c>
      <c r="B54" s="24">
        <f>DAY(reponses[[#This Row],[date]])-7</f>
        <v>4</v>
      </c>
      <c r="C54" s="3" t="s">
        <v>27</v>
      </c>
      <c r="D54" s="3" t="s">
        <v>17</v>
      </c>
      <c r="E54" s="3" t="s">
        <v>38</v>
      </c>
      <c r="F54" s="3" t="b">
        <f>IF($E54&lt;&gt;"",NOT(ISERR(SEARCH("Internet",$E54))),"")</f>
        <v>1</v>
      </c>
      <c r="G54" s="3" t="b">
        <f>IF($E54&lt;&gt;"",NOT(ISERR(SEARCH("Téléphonie",$E54))),"")</f>
        <v>1</v>
      </c>
      <c r="H54" s="3" t="b">
        <f>IF($E54&lt;&gt;"",NOT(ISERR(SEARCH("Bouquet",$E54))),"")</f>
        <v>1</v>
      </c>
      <c r="I54" s="3" t="b">
        <f>IF($E54&lt;&gt;"",NOT(ISERR(SEARCH("Mobile",$E54))),"")</f>
        <v>1</v>
      </c>
      <c r="J54" s="3"/>
      <c r="K54" s="4">
        <v>40</v>
      </c>
      <c r="L54" s="3" t="s">
        <v>19</v>
      </c>
      <c r="M54" s="3" t="b">
        <f>IF(ISBLANK(K54),NA(),NOT(ISBLANK(L54)))</f>
        <v>1</v>
      </c>
      <c r="N54" s="3" t="s">
        <v>20</v>
      </c>
      <c r="O54" s="3" t="s">
        <v>21</v>
      </c>
      <c r="P54" s="3" t="s">
        <v>21</v>
      </c>
      <c r="Q54" s="3" t="s">
        <v>21</v>
      </c>
      <c r="R54" s="3" t="s">
        <v>90</v>
      </c>
      <c r="S54" s="3" t="s">
        <v>22</v>
      </c>
      <c r="T54" s="3" t="s">
        <v>40</v>
      </c>
      <c r="U54" s="3" t="s">
        <v>103</v>
      </c>
      <c r="V54" s="9"/>
      <c r="W54" s="9"/>
      <c r="X54" s="9"/>
      <c r="Y54" s="9"/>
      <c r="Z54" s="9">
        <v>1</v>
      </c>
      <c r="AA54" s="3" t="s">
        <v>25</v>
      </c>
      <c r="AB54" s="3" t="s">
        <v>26</v>
      </c>
    </row>
    <row r="55" spans="1:28" ht="12.95" customHeight="1" x14ac:dyDescent="0.2">
      <c r="A55" s="2">
        <v>41740.993819444397</v>
      </c>
      <c r="B55" s="24">
        <f>DAY(reponses[[#This Row],[date]])-7</f>
        <v>4</v>
      </c>
      <c r="C55" s="3" t="s">
        <v>54</v>
      </c>
      <c r="D55" s="3" t="s">
        <v>17</v>
      </c>
      <c r="E55" s="3" t="s">
        <v>28</v>
      </c>
      <c r="F55" s="3" t="b">
        <f>IF($E55&lt;&gt;"",NOT(ISERR(SEARCH("Internet",$E55))),"")</f>
        <v>1</v>
      </c>
      <c r="G55" s="3" t="b">
        <f>IF($E55&lt;&gt;"",NOT(ISERR(SEARCH("Téléphonie",$E55))),"")</f>
        <v>1</v>
      </c>
      <c r="H55" s="3" t="b">
        <f>IF($E55&lt;&gt;"",NOT(ISERR(SEARCH("Bouquet",$E55))),"")</f>
        <v>1</v>
      </c>
      <c r="I55" s="3" t="b">
        <f>IF($E55&lt;&gt;"",NOT(ISERR(SEARCH("Mobile",$E55))),"")</f>
        <v>0</v>
      </c>
      <c r="J55" s="3" t="s">
        <v>93</v>
      </c>
      <c r="K55" s="4">
        <v>39.9</v>
      </c>
      <c r="L55" s="3"/>
      <c r="M55" s="3" t="b">
        <f>IF(ISBLANK(K55),NA(),NOT(ISBLANK(L55)))</f>
        <v>0</v>
      </c>
      <c r="N55" s="3" t="s">
        <v>30</v>
      </c>
      <c r="O55" s="3" t="s">
        <v>30</v>
      </c>
      <c r="P55" s="3" t="s">
        <v>30</v>
      </c>
      <c r="Q55" s="3" t="s">
        <v>20</v>
      </c>
      <c r="R55" s="3" t="s">
        <v>58</v>
      </c>
      <c r="S55" s="3" t="s">
        <v>22</v>
      </c>
      <c r="T55" s="3" t="s">
        <v>31</v>
      </c>
      <c r="U55" s="3" t="s">
        <v>94</v>
      </c>
      <c r="V55" s="9">
        <v>1</v>
      </c>
      <c r="W55" s="9">
        <v>1</v>
      </c>
      <c r="X55" s="9"/>
      <c r="Y55" s="9"/>
      <c r="Z55" s="9"/>
      <c r="AA55" s="3" t="s">
        <v>25</v>
      </c>
      <c r="AB55" s="3" t="s">
        <v>26</v>
      </c>
    </row>
    <row r="56" spans="1:28" ht="12.95" customHeight="1" x14ac:dyDescent="0.2">
      <c r="A56" s="2">
        <v>41741.587638888901</v>
      </c>
      <c r="B56" s="24">
        <f>DAY(reponses[[#This Row],[date]])-7</f>
        <v>5</v>
      </c>
      <c r="C56" s="3" t="s">
        <v>16</v>
      </c>
      <c r="D56" s="3" t="s">
        <v>17</v>
      </c>
      <c r="E56" s="3" t="s">
        <v>28</v>
      </c>
      <c r="F56" s="3" t="b">
        <f>IF($E56&lt;&gt;"",NOT(ISERR(SEARCH("Internet",$E56))),"")</f>
        <v>1</v>
      </c>
      <c r="G56" s="3" t="b">
        <f>IF($E56&lt;&gt;"",NOT(ISERR(SEARCH("Téléphonie",$E56))),"")</f>
        <v>1</v>
      </c>
      <c r="H56" s="3" t="b">
        <f>IF($E56&lt;&gt;"",NOT(ISERR(SEARCH("Bouquet",$E56))),"")</f>
        <v>1</v>
      </c>
      <c r="I56" s="3" t="b">
        <f>IF($E56&lt;&gt;"",NOT(ISERR(SEARCH("Mobile",$E56))),"")</f>
        <v>0</v>
      </c>
      <c r="J56" s="3"/>
      <c r="K56" s="4">
        <v>30</v>
      </c>
      <c r="L56" s="3"/>
      <c r="M56" s="3" t="b">
        <f>IF(ISBLANK(K56),NA(),NOT(ISBLANK(L56)))</f>
        <v>0</v>
      </c>
      <c r="N56" s="3" t="s">
        <v>20</v>
      </c>
      <c r="O56" s="3" t="s">
        <v>21</v>
      </c>
      <c r="P56" s="3" t="s">
        <v>20</v>
      </c>
      <c r="Q56" s="3" t="s">
        <v>20</v>
      </c>
      <c r="R56" s="3" t="s">
        <v>46</v>
      </c>
      <c r="S56" s="3" t="s">
        <v>84</v>
      </c>
      <c r="T56" s="3" t="s">
        <v>40</v>
      </c>
      <c r="U56" s="3" t="s">
        <v>67</v>
      </c>
      <c r="V56" s="9"/>
      <c r="W56" s="9">
        <v>1</v>
      </c>
      <c r="X56" s="9">
        <v>1</v>
      </c>
      <c r="Y56" s="9"/>
      <c r="Z56" s="9"/>
      <c r="AA56" s="3" t="s">
        <v>25</v>
      </c>
      <c r="AB56" s="3" t="s">
        <v>26</v>
      </c>
    </row>
    <row r="57" spans="1:28" ht="12.95" customHeight="1" x14ac:dyDescent="0.2">
      <c r="A57" s="2">
        <v>41741.618067129602</v>
      </c>
      <c r="B57" s="24">
        <f>DAY(reponses[[#This Row],[date]])-7</f>
        <v>5</v>
      </c>
      <c r="C57" s="3" t="s">
        <v>27</v>
      </c>
      <c r="D57" s="3" t="s">
        <v>34</v>
      </c>
      <c r="E57" s="3" t="s">
        <v>48</v>
      </c>
      <c r="F57" s="3" t="b">
        <f>IF($E57&lt;&gt;"",NOT(ISERR(SEARCH("Internet",$E57))),"")</f>
        <v>1</v>
      </c>
      <c r="G57" s="3" t="b">
        <f>IF($E57&lt;&gt;"",NOT(ISERR(SEARCH("Téléphonie",$E57))),"")</f>
        <v>1</v>
      </c>
      <c r="H57" s="3" t="b">
        <f>IF($E57&lt;&gt;"",NOT(ISERR(SEARCH("Bouquet",$E57))),"")</f>
        <v>0</v>
      </c>
      <c r="I57" s="3" t="b">
        <f>IF($E57&lt;&gt;"",NOT(ISERR(SEARCH("Mobile",$E57))),"")</f>
        <v>1</v>
      </c>
      <c r="J57" s="3"/>
      <c r="K57" s="4">
        <v>40</v>
      </c>
      <c r="L57" s="3" t="s">
        <v>19</v>
      </c>
      <c r="M57" s="3" t="b">
        <f>IF(ISBLANK(K57),NA(),NOT(ISBLANK(L57)))</f>
        <v>1</v>
      </c>
      <c r="N57" s="3" t="s">
        <v>20</v>
      </c>
      <c r="O57" s="3" t="s">
        <v>20</v>
      </c>
      <c r="P57" s="3"/>
      <c r="Q57" s="3" t="s">
        <v>20</v>
      </c>
      <c r="R57" s="3" t="s">
        <v>46</v>
      </c>
      <c r="S57" s="3" t="s">
        <v>36</v>
      </c>
      <c r="T57" s="3" t="s">
        <v>40</v>
      </c>
      <c r="U57" s="3" t="s">
        <v>104</v>
      </c>
      <c r="V57" s="9">
        <v>1</v>
      </c>
      <c r="W57" s="9"/>
      <c r="X57" s="9"/>
      <c r="Y57" s="9"/>
      <c r="Z57" s="9"/>
      <c r="AA57" s="3" t="s">
        <v>25</v>
      </c>
      <c r="AB57" s="3" t="s">
        <v>37</v>
      </c>
    </row>
    <row r="58" spans="1:28" ht="12.95" customHeight="1" x14ac:dyDescent="0.2">
      <c r="A58" s="2">
        <v>41741.665405092601</v>
      </c>
      <c r="B58" s="24">
        <f>DAY(reponses[[#This Row],[date]])-7</f>
        <v>5</v>
      </c>
      <c r="C58" s="3" t="s">
        <v>27</v>
      </c>
      <c r="D58" s="3" t="s">
        <v>34</v>
      </c>
      <c r="E58" s="3" t="s">
        <v>105</v>
      </c>
      <c r="F58" s="3" t="b">
        <f>IF($E58&lt;&gt;"",NOT(ISERR(SEARCH("Internet",$E58))),"")</f>
        <v>1</v>
      </c>
      <c r="G58" s="3" t="b">
        <f>IF($E58&lt;&gt;"",NOT(ISERR(SEARCH("Téléphonie",$E58))),"")</f>
        <v>0</v>
      </c>
      <c r="H58" s="3" t="b">
        <f>IF($E58&lt;&gt;"",NOT(ISERR(SEARCH("Bouquet",$E58))),"")</f>
        <v>0</v>
      </c>
      <c r="I58" s="3" t="b">
        <f>IF($E58&lt;&gt;"",NOT(ISERR(SEARCH("Mobile",$E58))),"")</f>
        <v>0</v>
      </c>
      <c r="J58" s="3"/>
      <c r="K58" s="4">
        <v>35</v>
      </c>
      <c r="L58" s="3"/>
      <c r="M58" s="3" t="b">
        <f>IF(ISBLANK(K58),NA(),NOT(ISBLANK(L58)))</f>
        <v>0</v>
      </c>
      <c r="N58" s="3" t="s">
        <v>20</v>
      </c>
      <c r="O58" s="3" t="s">
        <v>21</v>
      </c>
      <c r="P58" s="3" t="s">
        <v>21</v>
      </c>
      <c r="Q58" s="3" t="s">
        <v>21</v>
      </c>
      <c r="R58" s="3" t="s">
        <v>90</v>
      </c>
      <c r="S58" s="3" t="s">
        <v>74</v>
      </c>
      <c r="T58" s="3" t="s">
        <v>40</v>
      </c>
      <c r="U58" s="3" t="s">
        <v>50</v>
      </c>
      <c r="V58" s="9"/>
      <c r="W58" s="9">
        <v>1</v>
      </c>
      <c r="X58" s="9"/>
      <c r="Y58" s="9">
        <v>1</v>
      </c>
      <c r="Z58" s="9"/>
      <c r="AA58" s="3" t="s">
        <v>25</v>
      </c>
      <c r="AB58" s="3" t="s">
        <v>26</v>
      </c>
    </row>
    <row r="59" spans="1:28" ht="12.95" customHeight="1" x14ac:dyDescent="0.2">
      <c r="A59" s="2">
        <v>41741.695208333302</v>
      </c>
      <c r="B59" s="24">
        <f>DAY(reponses[[#This Row],[date]])-7</f>
        <v>5</v>
      </c>
      <c r="C59" s="3" t="s">
        <v>54</v>
      </c>
      <c r="D59" s="3" t="s">
        <v>17</v>
      </c>
      <c r="E59" s="3" t="s">
        <v>28</v>
      </c>
      <c r="F59" s="3" t="b">
        <f>IF($E59&lt;&gt;"",NOT(ISERR(SEARCH("Internet",$E59))),"")</f>
        <v>1</v>
      </c>
      <c r="G59" s="3" t="b">
        <f>IF($E59&lt;&gt;"",NOT(ISERR(SEARCH("Téléphonie",$E59))),"")</f>
        <v>1</v>
      </c>
      <c r="H59" s="3" t="b">
        <f>IF($E59&lt;&gt;"",NOT(ISERR(SEARCH("Bouquet",$E59))),"")</f>
        <v>1</v>
      </c>
      <c r="I59" s="3" t="b">
        <f>IF($E59&lt;&gt;"",NOT(ISERR(SEARCH("Mobile",$E59))),"")</f>
        <v>0</v>
      </c>
      <c r="J59" s="3" t="s">
        <v>64</v>
      </c>
      <c r="K59" s="4">
        <v>42.9</v>
      </c>
      <c r="L59" s="3"/>
      <c r="M59" s="3" t="b">
        <f>IF(ISBLANK(K59),NA(),NOT(ISBLANK(L59)))</f>
        <v>0</v>
      </c>
      <c r="N59" s="3" t="s">
        <v>30</v>
      </c>
      <c r="O59" s="3" t="s">
        <v>30</v>
      </c>
      <c r="P59" s="3" t="s">
        <v>30</v>
      </c>
      <c r="Q59" s="3" t="s">
        <v>20</v>
      </c>
      <c r="R59" s="3" t="s">
        <v>46</v>
      </c>
      <c r="S59" s="3" t="s">
        <v>49</v>
      </c>
      <c r="T59" s="3" t="s">
        <v>23</v>
      </c>
      <c r="U59" s="3" t="s">
        <v>107</v>
      </c>
      <c r="V59" s="9"/>
      <c r="W59" s="9">
        <v>1</v>
      </c>
      <c r="X59" s="9"/>
      <c r="Y59" s="9"/>
      <c r="Z59" s="9">
        <v>1</v>
      </c>
      <c r="AA59" s="3" t="s">
        <v>25</v>
      </c>
      <c r="AB59" s="3" t="s">
        <v>44</v>
      </c>
    </row>
    <row r="60" spans="1:28" ht="12.95" customHeight="1" x14ac:dyDescent="0.2">
      <c r="A60" s="2">
        <v>41741.760023148199</v>
      </c>
      <c r="B60" s="24">
        <f>DAY(reponses[[#This Row],[date]])-7</f>
        <v>5</v>
      </c>
      <c r="C60" s="3" t="s">
        <v>54</v>
      </c>
      <c r="D60" s="3" t="s">
        <v>34</v>
      </c>
      <c r="E60" s="3" t="s">
        <v>28</v>
      </c>
      <c r="F60" s="3" t="b">
        <f>IF($E60&lt;&gt;"",NOT(ISERR(SEARCH("Internet",$E60))),"")</f>
        <v>1</v>
      </c>
      <c r="G60" s="3" t="b">
        <f>IF($E60&lt;&gt;"",NOT(ISERR(SEARCH("Téléphonie",$E60))),"")</f>
        <v>1</v>
      </c>
      <c r="H60" s="3" t="b">
        <f>IF($E60&lt;&gt;"",NOT(ISERR(SEARCH("Bouquet",$E60))),"")</f>
        <v>1</v>
      </c>
      <c r="I60" s="3" t="b">
        <f>IF($E60&lt;&gt;"",NOT(ISERR(SEARCH("Mobile",$E60))),"")</f>
        <v>0</v>
      </c>
      <c r="J60" s="3"/>
      <c r="K60" s="7">
        <v>28.3</v>
      </c>
      <c r="L60" s="3" t="s">
        <v>19</v>
      </c>
      <c r="M60" s="3" t="b">
        <f>IF(ISBLANK(K60),NA(),NOT(ISBLANK(L60)))</f>
        <v>1</v>
      </c>
      <c r="N60" s="3" t="s">
        <v>20</v>
      </c>
      <c r="O60" s="3" t="s">
        <v>30</v>
      </c>
      <c r="P60" s="3" t="s">
        <v>30</v>
      </c>
      <c r="Q60" s="3" t="s">
        <v>20</v>
      </c>
      <c r="R60" s="3" t="s">
        <v>46</v>
      </c>
      <c r="S60" s="3" t="s">
        <v>63</v>
      </c>
      <c r="T60" s="3" t="s">
        <v>31</v>
      </c>
      <c r="U60" s="3" t="s">
        <v>106</v>
      </c>
      <c r="V60" s="9"/>
      <c r="W60" s="9"/>
      <c r="X60" s="9">
        <v>1</v>
      </c>
      <c r="Y60" s="9"/>
      <c r="Z60" s="9">
        <v>1</v>
      </c>
      <c r="AA60" s="3" t="s">
        <v>51</v>
      </c>
      <c r="AB60" s="3" t="s">
        <v>26</v>
      </c>
    </row>
    <row r="61" spans="1:28" ht="12.95" customHeight="1" x14ac:dyDescent="0.2">
      <c r="A61" s="2">
        <v>41741.767673611103</v>
      </c>
      <c r="B61" s="24">
        <f>DAY(reponses[[#This Row],[date]])-7</f>
        <v>5</v>
      </c>
      <c r="C61" s="3" t="s">
        <v>33</v>
      </c>
      <c r="D61" s="3" t="s">
        <v>34</v>
      </c>
      <c r="E61" s="3" t="s">
        <v>38</v>
      </c>
      <c r="F61" s="3" t="b">
        <f>IF($E61&lt;&gt;"",NOT(ISERR(SEARCH("Internet",$E61))),"")</f>
        <v>1</v>
      </c>
      <c r="G61" s="3" t="b">
        <f>IF($E61&lt;&gt;"",NOT(ISERR(SEARCH("Téléphonie",$E61))),"")</f>
        <v>1</v>
      </c>
      <c r="H61" s="3" t="b">
        <f>IF($E61&lt;&gt;"",NOT(ISERR(SEARCH("Bouquet",$E61))),"")</f>
        <v>1</v>
      </c>
      <c r="I61" s="3" t="b">
        <f>IF($E61&lt;&gt;"",NOT(ISERR(SEARCH("Mobile",$E61))),"")</f>
        <v>1</v>
      </c>
      <c r="J61" s="3"/>
      <c r="K61" s="4"/>
      <c r="L61" s="3"/>
      <c r="M61" s="3" t="e">
        <f>IF(ISBLANK(K61),NA(),NOT(ISBLANK(L61)))</f>
        <v>#N/A</v>
      </c>
      <c r="N61" s="3" t="s">
        <v>20</v>
      </c>
      <c r="O61" s="3" t="s">
        <v>20</v>
      </c>
      <c r="P61" s="3" t="s">
        <v>20</v>
      </c>
      <c r="Q61" s="3" t="s">
        <v>20</v>
      </c>
      <c r="R61" s="3" t="s">
        <v>46</v>
      </c>
      <c r="S61" s="3" t="s">
        <v>36</v>
      </c>
      <c r="T61" s="3" t="s">
        <v>40</v>
      </c>
      <c r="U61" s="3" t="s">
        <v>50</v>
      </c>
      <c r="V61" s="9"/>
      <c r="W61" s="9">
        <v>1</v>
      </c>
      <c r="X61" s="9"/>
      <c r="Y61" s="9">
        <v>1</v>
      </c>
      <c r="Z61" s="9"/>
      <c r="AA61" s="3" t="s">
        <v>25</v>
      </c>
      <c r="AB61" s="3" t="s">
        <v>26</v>
      </c>
    </row>
    <row r="62" spans="1:28" ht="12.95" customHeight="1" x14ac:dyDescent="0.2">
      <c r="A62" s="2">
        <v>41741.987592592603</v>
      </c>
      <c r="B62" s="24">
        <f>DAY(reponses[[#This Row],[date]])-7</f>
        <v>5</v>
      </c>
      <c r="C62" s="3" t="s">
        <v>54</v>
      </c>
      <c r="D62" s="3" t="s">
        <v>17</v>
      </c>
      <c r="E62" s="3" t="s">
        <v>28</v>
      </c>
      <c r="F62" s="3" t="b">
        <f>IF($E62&lt;&gt;"",NOT(ISERR(SEARCH("Internet",$E62))),"")</f>
        <v>1</v>
      </c>
      <c r="G62" s="3" t="b">
        <f>IF($E62&lt;&gt;"",NOT(ISERR(SEARCH("Téléphonie",$E62))),"")</f>
        <v>1</v>
      </c>
      <c r="H62" s="3" t="b">
        <f>IF($E62&lt;&gt;"",NOT(ISERR(SEARCH("Bouquet",$E62))),"")</f>
        <v>1</v>
      </c>
      <c r="I62" s="3" t="b">
        <f>IF($E62&lt;&gt;"",NOT(ISERR(SEARCH("Mobile",$E62))),"")</f>
        <v>0</v>
      </c>
      <c r="J62" s="3" t="s">
        <v>66</v>
      </c>
      <c r="K62" s="4">
        <v>37.9</v>
      </c>
      <c r="L62" s="3" t="s">
        <v>19</v>
      </c>
      <c r="M62" s="3" t="b">
        <f>IF(ISBLANK(K62),NA(),NOT(ISBLANK(L62)))</f>
        <v>1</v>
      </c>
      <c r="N62" s="3" t="s">
        <v>30</v>
      </c>
      <c r="O62" s="3" t="s">
        <v>30</v>
      </c>
      <c r="P62" s="3" t="s">
        <v>30</v>
      </c>
      <c r="Q62" s="3" t="s">
        <v>21</v>
      </c>
      <c r="R62" s="3" t="s">
        <v>46</v>
      </c>
      <c r="S62" s="3" t="s">
        <v>62</v>
      </c>
      <c r="T62" s="3" t="s">
        <v>31</v>
      </c>
      <c r="U62" s="3" t="s">
        <v>67</v>
      </c>
      <c r="V62" s="9"/>
      <c r="W62" s="9">
        <v>1</v>
      </c>
      <c r="X62" s="9">
        <v>1</v>
      </c>
      <c r="Y62" s="9"/>
      <c r="Z62" s="9"/>
      <c r="AA62" s="3" t="s">
        <v>25</v>
      </c>
      <c r="AB62" s="3" t="s">
        <v>26</v>
      </c>
    </row>
    <row r="63" spans="1:28" ht="12.95" customHeight="1" x14ac:dyDescent="0.2">
      <c r="A63" s="2">
        <v>41742.539652777799</v>
      </c>
      <c r="B63" s="24">
        <f>DAY(reponses[[#This Row],[date]])-7</f>
        <v>6</v>
      </c>
      <c r="C63" s="3" t="s">
        <v>16</v>
      </c>
      <c r="D63" s="3" t="s">
        <v>17</v>
      </c>
      <c r="E63" s="3" t="s">
        <v>28</v>
      </c>
      <c r="F63" s="3" t="b">
        <f>IF($E63&lt;&gt;"",NOT(ISERR(SEARCH("Internet",$E63))),"")</f>
        <v>1</v>
      </c>
      <c r="G63" s="3" t="b">
        <f>IF($E63&lt;&gt;"",NOT(ISERR(SEARCH("Téléphonie",$E63))),"")</f>
        <v>1</v>
      </c>
      <c r="H63" s="3" t="b">
        <f>IF($E63&lt;&gt;"",NOT(ISERR(SEARCH("Bouquet",$E63))),"")</f>
        <v>1</v>
      </c>
      <c r="I63" s="3" t="b">
        <f>IF($E63&lt;&gt;"",NOT(ISERR(SEARCH("Mobile",$E63))),"")</f>
        <v>0</v>
      </c>
      <c r="J63" s="3" t="s">
        <v>108</v>
      </c>
      <c r="K63" s="4">
        <v>22</v>
      </c>
      <c r="L63" s="3" t="s">
        <v>19</v>
      </c>
      <c r="M63" s="3" t="b">
        <f>IF(ISBLANK(K63),NA(),NOT(ISBLANK(L63)))</f>
        <v>1</v>
      </c>
      <c r="N63" s="3" t="s">
        <v>20</v>
      </c>
      <c r="O63" s="3" t="s">
        <v>21</v>
      </c>
      <c r="P63" s="3" t="s">
        <v>21</v>
      </c>
      <c r="Q63" s="3" t="s">
        <v>20</v>
      </c>
      <c r="R63" s="3" t="s">
        <v>90</v>
      </c>
      <c r="S63" s="3" t="s">
        <v>89</v>
      </c>
      <c r="T63" s="3" t="s">
        <v>31</v>
      </c>
      <c r="U63" s="3" t="s">
        <v>50</v>
      </c>
      <c r="V63" s="9"/>
      <c r="W63" s="9">
        <v>1</v>
      </c>
      <c r="X63" s="9"/>
      <c r="Y63" s="9">
        <v>1</v>
      </c>
      <c r="Z63" s="9"/>
      <c r="AA63" s="3" t="s">
        <v>25</v>
      </c>
      <c r="AB63" s="3" t="s">
        <v>26</v>
      </c>
    </row>
    <row r="64" spans="1:28" ht="12.95" customHeight="1" x14ac:dyDescent="0.2">
      <c r="A64" s="2">
        <v>41742.694699074098</v>
      </c>
      <c r="B64" s="24">
        <f>DAY(reponses[[#This Row],[date]])-7</f>
        <v>6</v>
      </c>
      <c r="C64" s="3" t="s">
        <v>16</v>
      </c>
      <c r="D64" s="3" t="s">
        <v>17</v>
      </c>
      <c r="E64" s="3" t="s">
        <v>28</v>
      </c>
      <c r="F64" s="3" t="b">
        <f>IF($E64&lt;&gt;"",NOT(ISERR(SEARCH("Internet",$E64))),"")</f>
        <v>1</v>
      </c>
      <c r="G64" s="3" t="b">
        <f>IF($E64&lt;&gt;"",NOT(ISERR(SEARCH("Téléphonie",$E64))),"")</f>
        <v>1</v>
      </c>
      <c r="H64" s="3" t="b">
        <f>IF($E64&lt;&gt;"",NOT(ISERR(SEARCH("Bouquet",$E64))),"")</f>
        <v>1</v>
      </c>
      <c r="I64" s="3" t="b">
        <f>IF($E64&lt;&gt;"",NOT(ISERR(SEARCH("Mobile",$E64))),"")</f>
        <v>0</v>
      </c>
      <c r="J64" s="3"/>
      <c r="K64" s="4">
        <v>22.99</v>
      </c>
      <c r="L64" s="3" t="s">
        <v>19</v>
      </c>
      <c r="M64" s="3" t="b">
        <f>IF(ISBLANK(K64),NA(),NOT(ISBLANK(L64)))</f>
        <v>1</v>
      </c>
      <c r="N64" s="3" t="s">
        <v>30</v>
      </c>
      <c r="O64" s="3" t="s">
        <v>30</v>
      </c>
      <c r="P64" s="3" t="s">
        <v>20</v>
      </c>
      <c r="Q64" s="3" t="s">
        <v>30</v>
      </c>
      <c r="R64" s="3" t="s">
        <v>58</v>
      </c>
      <c r="S64" s="3" t="s">
        <v>55</v>
      </c>
      <c r="T64" s="3" t="s">
        <v>23</v>
      </c>
      <c r="U64" s="3" t="s">
        <v>50</v>
      </c>
      <c r="V64" s="9"/>
      <c r="W64" s="9">
        <v>1</v>
      </c>
      <c r="X64" s="9"/>
      <c r="Y64" s="9">
        <v>1</v>
      </c>
      <c r="Z64" s="9"/>
      <c r="AA64" s="3" t="s">
        <v>25</v>
      </c>
      <c r="AB64" s="3" t="s">
        <v>44</v>
      </c>
    </row>
    <row r="65" spans="1:28" ht="12.95" customHeight="1" x14ac:dyDescent="0.2">
      <c r="A65" s="2">
        <v>41742.698067129597</v>
      </c>
      <c r="B65" s="24">
        <f>DAY(reponses[[#This Row],[date]])-7</f>
        <v>6</v>
      </c>
      <c r="C65" s="3" t="s">
        <v>54</v>
      </c>
      <c r="D65" s="3" t="s">
        <v>17</v>
      </c>
      <c r="E65" s="3" t="s">
        <v>48</v>
      </c>
      <c r="F65" s="3" t="b">
        <f>IF($E65&lt;&gt;"",NOT(ISERR(SEARCH("Internet",$E65))),"")</f>
        <v>1</v>
      </c>
      <c r="G65" s="3" t="b">
        <f>IF($E65&lt;&gt;"",NOT(ISERR(SEARCH("Téléphonie",$E65))),"")</f>
        <v>1</v>
      </c>
      <c r="H65" s="3" t="b">
        <f>IF($E65&lt;&gt;"",NOT(ISERR(SEARCH("Bouquet",$E65))),"")</f>
        <v>0</v>
      </c>
      <c r="I65" s="3" t="b">
        <f>IF($E65&lt;&gt;"",NOT(ISERR(SEARCH("Mobile",$E65))),"")</f>
        <v>1</v>
      </c>
      <c r="J65" s="3" t="s">
        <v>109</v>
      </c>
      <c r="K65" s="4">
        <v>63</v>
      </c>
      <c r="L65" s="3" t="s">
        <v>19</v>
      </c>
      <c r="M65" s="3" t="b">
        <f>IF(ISBLANK(K65),NA(),NOT(ISBLANK(L65)))</f>
        <v>1</v>
      </c>
      <c r="N65" s="3" t="s">
        <v>30</v>
      </c>
      <c r="O65" s="3" t="s">
        <v>30</v>
      </c>
      <c r="P65" s="3" t="s">
        <v>30</v>
      </c>
      <c r="Q65" s="3" t="s">
        <v>20</v>
      </c>
      <c r="R65" s="3" t="s">
        <v>46</v>
      </c>
      <c r="S65" s="3" t="s">
        <v>71</v>
      </c>
      <c r="T65" s="3" t="s">
        <v>40</v>
      </c>
      <c r="U65" s="3" t="s">
        <v>50</v>
      </c>
      <c r="V65" s="9"/>
      <c r="W65" s="9">
        <v>1</v>
      </c>
      <c r="X65" s="9"/>
      <c r="Y65" s="9">
        <v>1</v>
      </c>
      <c r="Z65" s="9"/>
      <c r="AA65" s="3" t="s">
        <v>25</v>
      </c>
      <c r="AB65" s="3" t="s">
        <v>44</v>
      </c>
    </row>
    <row r="66" spans="1:28" ht="12.95" customHeight="1" x14ac:dyDescent="0.2">
      <c r="A66" s="2">
        <v>41743.383553240703</v>
      </c>
      <c r="B66" s="24">
        <f>DAY(reponses[[#This Row],[date]])-7</f>
        <v>7</v>
      </c>
      <c r="C66" s="3" t="s">
        <v>16</v>
      </c>
      <c r="D66" s="3" t="s">
        <v>17</v>
      </c>
      <c r="E66" s="3" t="s">
        <v>28</v>
      </c>
      <c r="F66" s="3" t="b">
        <f>IF($E66&lt;&gt;"",NOT(ISERR(SEARCH("Internet",$E66))),"")</f>
        <v>1</v>
      </c>
      <c r="G66" s="3" t="b">
        <f>IF($E66&lt;&gt;"",NOT(ISERR(SEARCH("Téléphonie",$E66))),"")</f>
        <v>1</v>
      </c>
      <c r="H66" s="3" t="b">
        <f>IF($E66&lt;&gt;"",NOT(ISERR(SEARCH("Bouquet",$E66))),"")</f>
        <v>1</v>
      </c>
      <c r="I66" s="3" t="b">
        <f>IF($E66&lt;&gt;"",NOT(ISERR(SEARCH("Mobile",$E66))),"")</f>
        <v>0</v>
      </c>
      <c r="J66" s="3"/>
      <c r="K66" s="4">
        <v>25</v>
      </c>
      <c r="L66" s="3" t="s">
        <v>19</v>
      </c>
      <c r="M66" s="3" t="b">
        <f>IF(ISBLANK(K66),NA(),NOT(ISBLANK(L66)))</f>
        <v>1</v>
      </c>
      <c r="N66" s="3" t="s">
        <v>30</v>
      </c>
      <c r="O66" s="3" t="s">
        <v>30</v>
      </c>
      <c r="P66" s="3" t="s">
        <v>30</v>
      </c>
      <c r="Q66" s="3" t="s">
        <v>30</v>
      </c>
      <c r="R66" s="3" t="s">
        <v>58</v>
      </c>
      <c r="S66" s="3" t="s">
        <v>84</v>
      </c>
      <c r="T66" s="3" t="s">
        <v>31</v>
      </c>
      <c r="U66" s="3" t="s">
        <v>50</v>
      </c>
      <c r="V66" s="9"/>
      <c r="W66" s="9">
        <v>1</v>
      </c>
      <c r="X66" s="9"/>
      <c r="Y66" s="9">
        <v>1</v>
      </c>
      <c r="Z66" s="9"/>
      <c r="AA66" s="3" t="s">
        <v>25</v>
      </c>
      <c r="AB66" s="3" t="s">
        <v>37</v>
      </c>
    </row>
    <row r="67" spans="1:28" ht="12.95" customHeight="1" x14ac:dyDescent="0.2">
      <c r="A67" s="2">
        <v>41743.405266203699</v>
      </c>
      <c r="B67" s="24">
        <f>DAY(reponses[[#This Row],[date]])-7</f>
        <v>7</v>
      </c>
      <c r="C67" s="3" t="s">
        <v>27</v>
      </c>
      <c r="D67" s="3" t="s">
        <v>17</v>
      </c>
      <c r="E67" s="3" t="s">
        <v>38</v>
      </c>
      <c r="F67" s="3" t="b">
        <f>IF($E67&lt;&gt;"",NOT(ISERR(SEARCH("Internet",$E67))),"")</f>
        <v>1</v>
      </c>
      <c r="G67" s="3" t="b">
        <f>IF($E67&lt;&gt;"",NOT(ISERR(SEARCH("Téléphonie",$E67))),"")</f>
        <v>1</v>
      </c>
      <c r="H67" s="3" t="b">
        <f>IF($E67&lt;&gt;"",NOT(ISERR(SEARCH("Bouquet",$E67))),"")</f>
        <v>1</v>
      </c>
      <c r="I67" s="3" t="b">
        <f>IF($E67&lt;&gt;"",NOT(ISERR(SEARCH("Mobile",$E67))),"")</f>
        <v>1</v>
      </c>
      <c r="J67" s="3" t="s">
        <v>110</v>
      </c>
      <c r="K67" s="4">
        <v>60</v>
      </c>
      <c r="L67" s="3" t="s">
        <v>19</v>
      </c>
      <c r="M67" s="3" t="b">
        <f>IF(ISBLANK(K67),NA(),NOT(ISBLANK(L67)))</f>
        <v>1</v>
      </c>
      <c r="N67" s="3" t="s">
        <v>30</v>
      </c>
      <c r="O67" s="3" t="s">
        <v>20</v>
      </c>
      <c r="P67" s="3" t="s">
        <v>20</v>
      </c>
      <c r="Q67" s="3" t="s">
        <v>20</v>
      </c>
      <c r="R67" s="3" t="s">
        <v>46</v>
      </c>
      <c r="S67" s="3" t="s">
        <v>84</v>
      </c>
      <c r="T67" s="3" t="s">
        <v>40</v>
      </c>
      <c r="U67" s="3" t="s">
        <v>24</v>
      </c>
      <c r="V67" s="9"/>
      <c r="W67" s="9">
        <v>1</v>
      </c>
      <c r="X67" s="9"/>
      <c r="Y67" s="9"/>
      <c r="Z67" s="9"/>
      <c r="AA67" s="3" t="s">
        <v>25</v>
      </c>
      <c r="AB67" s="3" t="s">
        <v>26</v>
      </c>
    </row>
    <row r="68" spans="1:28" ht="12.95" customHeight="1" x14ac:dyDescent="0.2">
      <c r="A68" s="2">
        <v>41743.4074189815</v>
      </c>
      <c r="B68" s="24">
        <f>DAY(reponses[[#This Row],[date]])-7</f>
        <v>7</v>
      </c>
      <c r="C68" s="3" t="s">
        <v>27</v>
      </c>
      <c r="D68" s="3" t="s">
        <v>17</v>
      </c>
      <c r="E68" s="3" t="s">
        <v>38</v>
      </c>
      <c r="F68" s="3" t="b">
        <f>IF($E68&lt;&gt;"",NOT(ISERR(SEARCH("Internet",$E68))),"")</f>
        <v>1</v>
      </c>
      <c r="G68" s="3" t="b">
        <f>IF($E68&lt;&gt;"",NOT(ISERR(SEARCH("Téléphonie",$E68))),"")</f>
        <v>1</v>
      </c>
      <c r="H68" s="3" t="b">
        <f>IF($E68&lt;&gt;"",NOT(ISERR(SEARCH("Bouquet",$E68))),"")</f>
        <v>1</v>
      </c>
      <c r="I68" s="3" t="b">
        <f>IF($E68&lt;&gt;"",NOT(ISERR(SEARCH("Mobile",$E68))),"")</f>
        <v>1</v>
      </c>
      <c r="J68" s="3" t="s">
        <v>111</v>
      </c>
      <c r="K68" s="4">
        <v>70</v>
      </c>
      <c r="L68" s="3"/>
      <c r="M68" s="3" t="b">
        <f>IF(ISBLANK(K68),NA(),NOT(ISBLANK(L68)))</f>
        <v>0</v>
      </c>
      <c r="N68" s="3" t="s">
        <v>20</v>
      </c>
      <c r="O68" s="3" t="s">
        <v>30</v>
      </c>
      <c r="P68" s="3" t="s">
        <v>20</v>
      </c>
      <c r="Q68" s="3" t="s">
        <v>20</v>
      </c>
      <c r="R68" s="3" t="s">
        <v>46</v>
      </c>
      <c r="S68" s="3" t="s">
        <v>22</v>
      </c>
      <c r="T68" s="3" t="s">
        <v>40</v>
      </c>
      <c r="U68" s="3" t="s">
        <v>112</v>
      </c>
      <c r="V68" s="9"/>
      <c r="W68" s="9"/>
      <c r="X68" s="9"/>
      <c r="Y68" s="9">
        <v>1</v>
      </c>
      <c r="Z68" s="9"/>
      <c r="AA68" s="3" t="s">
        <v>25</v>
      </c>
      <c r="AB68" s="3" t="s">
        <v>26</v>
      </c>
    </row>
    <row r="69" spans="1:28" ht="12.95" customHeight="1" x14ac:dyDescent="0.2">
      <c r="A69" s="2">
        <v>41743.427893518499</v>
      </c>
      <c r="B69" s="24">
        <f>DAY(reponses[[#This Row],[date]])-7</f>
        <v>7</v>
      </c>
      <c r="C69" s="3" t="s">
        <v>16</v>
      </c>
      <c r="D69" s="3" t="s">
        <v>34</v>
      </c>
      <c r="E69" s="3" t="s">
        <v>48</v>
      </c>
      <c r="F69" s="3" t="b">
        <f>IF($E69&lt;&gt;"",NOT(ISERR(SEARCH("Internet",$E69))),"")</f>
        <v>1</v>
      </c>
      <c r="G69" s="3" t="b">
        <f>IF($E69&lt;&gt;"",NOT(ISERR(SEARCH("Téléphonie",$E69))),"")</f>
        <v>1</v>
      </c>
      <c r="H69" s="3" t="b">
        <f>IF($E69&lt;&gt;"",NOT(ISERR(SEARCH("Bouquet",$E69))),"")</f>
        <v>0</v>
      </c>
      <c r="I69" s="3" t="b">
        <f>IF($E69&lt;&gt;"",NOT(ISERR(SEARCH("Mobile",$E69))),"")</f>
        <v>1</v>
      </c>
      <c r="J69" s="3"/>
      <c r="K69" s="4">
        <v>60</v>
      </c>
      <c r="L69" s="3"/>
      <c r="M69" s="3" t="b">
        <f>IF(ISBLANK(K69),NA(),NOT(ISBLANK(L69)))</f>
        <v>0</v>
      </c>
      <c r="N69" s="3" t="s">
        <v>20</v>
      </c>
      <c r="O69" s="3" t="s">
        <v>30</v>
      </c>
      <c r="P69" s="3" t="s">
        <v>20</v>
      </c>
      <c r="Q69" s="3" t="s">
        <v>20</v>
      </c>
      <c r="R69" s="3" t="s">
        <v>46</v>
      </c>
      <c r="S69" s="3" t="s">
        <v>61</v>
      </c>
      <c r="T69" s="3" t="s">
        <v>31</v>
      </c>
      <c r="U69" s="3" t="s">
        <v>56</v>
      </c>
      <c r="V69" s="9"/>
      <c r="W69" s="9"/>
      <c r="X69" s="9"/>
      <c r="Y69" s="9">
        <v>1</v>
      </c>
      <c r="Z69" s="9"/>
      <c r="AA69" s="3" t="s">
        <v>25</v>
      </c>
      <c r="AB69" s="3" t="s">
        <v>37</v>
      </c>
    </row>
    <row r="70" spans="1:28" ht="12.95" customHeight="1" x14ac:dyDescent="0.2">
      <c r="A70" s="2">
        <v>41743.724421296298</v>
      </c>
      <c r="B70" s="24">
        <f>DAY(reponses[[#This Row],[date]])-7</f>
        <v>7</v>
      </c>
      <c r="C70" s="3" t="s">
        <v>16</v>
      </c>
      <c r="D70" s="3" t="s">
        <v>17</v>
      </c>
      <c r="E70" s="3" t="s">
        <v>28</v>
      </c>
      <c r="F70" s="3" t="b">
        <f>IF($E70&lt;&gt;"",NOT(ISERR(SEARCH("Internet",$E70))),"")</f>
        <v>1</v>
      </c>
      <c r="G70" s="3" t="b">
        <f>IF($E70&lt;&gt;"",NOT(ISERR(SEARCH("Téléphonie",$E70))),"")</f>
        <v>1</v>
      </c>
      <c r="H70" s="3" t="b">
        <f>IF($E70&lt;&gt;"",NOT(ISERR(SEARCH("Bouquet",$E70))),"")</f>
        <v>1</v>
      </c>
      <c r="I70" s="3" t="b">
        <f>IF($E70&lt;&gt;"",NOT(ISERR(SEARCH("Mobile",$E70))),"")</f>
        <v>0</v>
      </c>
      <c r="J70" s="3" t="s">
        <v>108</v>
      </c>
      <c r="K70" s="4">
        <v>22.99</v>
      </c>
      <c r="L70" s="3" t="s">
        <v>19</v>
      </c>
      <c r="M70" s="3" t="b">
        <f>IF(ISBLANK(K70),NA(),NOT(ISBLANK(L70)))</f>
        <v>1</v>
      </c>
      <c r="N70" s="3" t="s">
        <v>30</v>
      </c>
      <c r="O70" s="3" t="s">
        <v>20</v>
      </c>
      <c r="P70" s="3" t="s">
        <v>20</v>
      </c>
      <c r="Q70" s="3" t="s">
        <v>30</v>
      </c>
      <c r="R70" s="3" t="s">
        <v>46</v>
      </c>
      <c r="S70" s="3" t="s">
        <v>65</v>
      </c>
      <c r="T70" s="3" t="s">
        <v>23</v>
      </c>
      <c r="U70" s="3" t="s">
        <v>50</v>
      </c>
      <c r="V70" s="9"/>
      <c r="W70" s="9">
        <v>1</v>
      </c>
      <c r="X70" s="9"/>
      <c r="Y70" s="9">
        <v>1</v>
      </c>
      <c r="Z70" s="9"/>
      <c r="AA70" s="3" t="s">
        <v>25</v>
      </c>
      <c r="AB70" s="3" t="s">
        <v>44</v>
      </c>
    </row>
    <row r="71" spans="1:28" ht="12.95" customHeight="1" x14ac:dyDescent="0.2">
      <c r="A71" s="2">
        <v>41743.903634259303</v>
      </c>
      <c r="B71" s="24">
        <f>DAY(reponses[[#This Row],[date]])-7</f>
        <v>7</v>
      </c>
      <c r="C71" s="3" t="s">
        <v>16</v>
      </c>
      <c r="D71" s="3" t="s">
        <v>17</v>
      </c>
      <c r="E71" s="3" t="s">
        <v>28</v>
      </c>
      <c r="F71" s="3" t="b">
        <f>IF($E71&lt;&gt;"",NOT(ISERR(SEARCH("Internet",$E71))),"")</f>
        <v>1</v>
      </c>
      <c r="G71" s="3" t="b">
        <f>IF($E71&lt;&gt;"",NOT(ISERR(SEARCH("Téléphonie",$E71))),"")</f>
        <v>1</v>
      </c>
      <c r="H71" s="3" t="b">
        <f>IF($E71&lt;&gt;"",NOT(ISERR(SEARCH("Bouquet",$E71))),"")</f>
        <v>1</v>
      </c>
      <c r="I71" s="3" t="b">
        <f>IF($E71&lt;&gt;"",NOT(ISERR(SEARCH("Mobile",$E71))),"")</f>
        <v>0</v>
      </c>
      <c r="J71" s="3" t="s">
        <v>113</v>
      </c>
      <c r="K71" s="4">
        <v>27.99</v>
      </c>
      <c r="L71" s="3" t="s">
        <v>19</v>
      </c>
      <c r="M71" s="3" t="b">
        <f>IF(ISBLANK(K71),NA(),NOT(ISBLANK(L71)))</f>
        <v>1</v>
      </c>
      <c r="N71" s="3" t="s">
        <v>30</v>
      </c>
      <c r="O71" s="3" t="s">
        <v>20</v>
      </c>
      <c r="P71" s="3" t="s">
        <v>20</v>
      </c>
      <c r="Q71" s="3" t="s">
        <v>20</v>
      </c>
      <c r="R71" s="3" t="s">
        <v>46</v>
      </c>
      <c r="S71" s="3" t="s">
        <v>89</v>
      </c>
      <c r="T71" s="3" t="s">
        <v>31</v>
      </c>
      <c r="U71" s="3" t="s">
        <v>56</v>
      </c>
      <c r="V71" s="9"/>
      <c r="W71" s="9"/>
      <c r="X71" s="9"/>
      <c r="Y71" s="9">
        <v>1</v>
      </c>
      <c r="Z71" s="9"/>
      <c r="AA71" s="3" t="s">
        <v>51</v>
      </c>
      <c r="AB71" s="3" t="s">
        <v>26</v>
      </c>
    </row>
    <row r="72" spans="1:28" ht="12.95" customHeight="1" x14ac:dyDescent="0.2">
      <c r="A72" s="2">
        <v>41743.997106481504</v>
      </c>
      <c r="B72" s="24">
        <f>DAY(reponses[[#This Row],[date]])-7</f>
        <v>7</v>
      </c>
      <c r="C72" s="3" t="s">
        <v>16</v>
      </c>
      <c r="D72" s="3" t="s">
        <v>34</v>
      </c>
      <c r="E72" s="3" t="s">
        <v>18</v>
      </c>
      <c r="F72" s="3" t="b">
        <f>IF($E72&lt;&gt;"",NOT(ISERR(SEARCH("Internet",$E72))),"")</f>
        <v>1</v>
      </c>
      <c r="G72" s="3" t="b">
        <f>IF($E72&lt;&gt;"",NOT(ISERR(SEARCH("Téléphonie",$E72))),"")</f>
        <v>1</v>
      </c>
      <c r="H72" s="3" t="b">
        <f>IF($E72&lt;&gt;"",NOT(ISERR(SEARCH("Bouquet",$E72))),"")</f>
        <v>0</v>
      </c>
      <c r="I72" s="3" t="b">
        <f>IF($E72&lt;&gt;"",NOT(ISERR(SEARCH("Mobile",$E72))),"")</f>
        <v>0</v>
      </c>
      <c r="J72" s="3"/>
      <c r="K72" s="4">
        <v>32</v>
      </c>
      <c r="L72" s="3"/>
      <c r="M72" s="3" t="b">
        <f>IF(ISBLANK(K72),NA(),NOT(ISBLANK(L72)))</f>
        <v>0</v>
      </c>
      <c r="N72" s="3" t="s">
        <v>20</v>
      </c>
      <c r="O72" s="3" t="s">
        <v>20</v>
      </c>
      <c r="P72" s="3" t="s">
        <v>20</v>
      </c>
      <c r="Q72" s="3" t="s">
        <v>21</v>
      </c>
      <c r="R72" s="3" t="s">
        <v>46</v>
      </c>
      <c r="S72" s="3" t="s">
        <v>91</v>
      </c>
      <c r="T72" s="3" t="s">
        <v>31</v>
      </c>
      <c r="U72" s="3" t="s">
        <v>115</v>
      </c>
      <c r="V72" s="9"/>
      <c r="W72" s="9"/>
      <c r="X72" s="9"/>
      <c r="Y72" s="9"/>
      <c r="Z72" s="9">
        <v>1</v>
      </c>
      <c r="AA72" s="3" t="s">
        <v>25</v>
      </c>
      <c r="AB72" s="3" t="s">
        <v>44</v>
      </c>
    </row>
    <row r="73" spans="1:28" ht="12.95" customHeight="1" x14ac:dyDescent="0.2">
      <c r="A73" s="2">
        <v>41744.407696759299</v>
      </c>
      <c r="B73" s="24">
        <f>DAY(reponses[[#This Row],[date]])-7</f>
        <v>8</v>
      </c>
      <c r="C73" s="3" t="s">
        <v>54</v>
      </c>
      <c r="D73" s="3" t="s">
        <v>17</v>
      </c>
      <c r="E73" s="3" t="s">
        <v>28</v>
      </c>
      <c r="F73" s="3" t="b">
        <f>IF($E73&lt;&gt;"",NOT(ISERR(SEARCH("Internet",$E73))),"")</f>
        <v>1</v>
      </c>
      <c r="G73" s="3" t="b">
        <f>IF($E73&lt;&gt;"",NOT(ISERR(SEARCH("Téléphonie",$E73))),"")</f>
        <v>1</v>
      </c>
      <c r="H73" s="3" t="b">
        <f>IF($E73&lt;&gt;"",NOT(ISERR(SEARCH("Bouquet",$E73))),"")</f>
        <v>1</v>
      </c>
      <c r="I73" s="3" t="b">
        <f>IF($E73&lt;&gt;"",NOT(ISERR(SEARCH("Mobile",$E73))),"")</f>
        <v>0</v>
      </c>
      <c r="J73" s="3" t="s">
        <v>64</v>
      </c>
      <c r="K73" s="4">
        <v>43</v>
      </c>
      <c r="L73" s="3"/>
      <c r="M73" s="3" t="b">
        <f>IF(ISBLANK(K73),NA(),NOT(ISBLANK(L73)))</f>
        <v>0</v>
      </c>
      <c r="N73" s="3" t="s">
        <v>30</v>
      </c>
      <c r="O73" s="3" t="s">
        <v>20</v>
      </c>
      <c r="P73" s="3" t="s">
        <v>21</v>
      </c>
      <c r="Q73" s="3" t="s">
        <v>21</v>
      </c>
      <c r="R73" s="3" t="s">
        <v>46</v>
      </c>
      <c r="S73" s="3" t="s">
        <v>89</v>
      </c>
      <c r="T73" s="3" t="s">
        <v>23</v>
      </c>
      <c r="U73" s="3" t="s">
        <v>114</v>
      </c>
      <c r="V73" s="9"/>
      <c r="W73" s="9">
        <v>1</v>
      </c>
      <c r="X73" s="9"/>
      <c r="Y73" s="9"/>
      <c r="Z73" s="9"/>
      <c r="AA73" s="3" t="s">
        <v>51</v>
      </c>
      <c r="AB73" s="3" t="s">
        <v>44</v>
      </c>
    </row>
    <row r="74" spans="1:28" ht="12.95" customHeight="1" x14ac:dyDescent="0.2">
      <c r="A74" s="2">
        <v>41744.4089930556</v>
      </c>
      <c r="B74" s="24">
        <f>DAY(reponses[[#This Row],[date]])-7</f>
        <v>8</v>
      </c>
      <c r="C74" s="3" t="s">
        <v>27</v>
      </c>
      <c r="D74" s="3" t="s">
        <v>17</v>
      </c>
      <c r="E74" s="3" t="s">
        <v>38</v>
      </c>
      <c r="F74" s="3" t="b">
        <f>IF($E74&lt;&gt;"",NOT(ISERR(SEARCH("Internet",$E74))),"")</f>
        <v>1</v>
      </c>
      <c r="G74" s="3" t="b">
        <f>IF($E74&lt;&gt;"",NOT(ISERR(SEARCH("Téléphonie",$E74))),"")</f>
        <v>1</v>
      </c>
      <c r="H74" s="3" t="b">
        <f>IF($E74&lt;&gt;"",NOT(ISERR(SEARCH("Bouquet",$E74))),"")</f>
        <v>1</v>
      </c>
      <c r="I74" s="3" t="b">
        <f>IF($E74&lt;&gt;"",NOT(ISERR(SEARCH("Mobile",$E74))),"")</f>
        <v>1</v>
      </c>
      <c r="J74" s="3" t="s">
        <v>116</v>
      </c>
      <c r="K74" s="4">
        <v>54</v>
      </c>
      <c r="L74" s="3"/>
      <c r="M74" s="3" t="b">
        <f>IF(ISBLANK(K74),NA(),NOT(ISBLANK(L74)))</f>
        <v>0</v>
      </c>
      <c r="N74" s="3" t="s">
        <v>30</v>
      </c>
      <c r="O74" s="3" t="s">
        <v>30</v>
      </c>
      <c r="P74" s="3" t="s">
        <v>30</v>
      </c>
      <c r="Q74" s="3" t="s">
        <v>30</v>
      </c>
      <c r="R74" s="3" t="s">
        <v>58</v>
      </c>
      <c r="S74" s="3" t="s">
        <v>89</v>
      </c>
      <c r="T74" s="3" t="s">
        <v>23</v>
      </c>
      <c r="U74" s="3" t="s">
        <v>50</v>
      </c>
      <c r="V74" s="9"/>
      <c r="W74" s="9">
        <v>1</v>
      </c>
      <c r="X74" s="9"/>
      <c r="Y74" s="9">
        <v>1</v>
      </c>
      <c r="Z74" s="9"/>
      <c r="AA74" s="3" t="s">
        <v>25</v>
      </c>
      <c r="AB74" s="3" t="s">
        <v>44</v>
      </c>
    </row>
    <row r="75" spans="1:28" ht="12.95" customHeight="1" x14ac:dyDescent="0.2">
      <c r="A75" s="2">
        <v>41744.5049768518</v>
      </c>
      <c r="B75" s="24">
        <f>DAY(reponses[[#This Row],[date]])-7</f>
        <v>8</v>
      </c>
      <c r="C75" s="3" t="s">
        <v>33</v>
      </c>
      <c r="D75" s="3" t="s">
        <v>34</v>
      </c>
      <c r="E75" s="3" t="s">
        <v>28</v>
      </c>
      <c r="F75" s="3" t="b">
        <f>IF($E75&lt;&gt;"",NOT(ISERR(SEARCH("Internet",$E75))),"")</f>
        <v>1</v>
      </c>
      <c r="G75" s="3" t="b">
        <f>IF($E75&lt;&gt;"",NOT(ISERR(SEARCH("Téléphonie",$E75))),"")</f>
        <v>1</v>
      </c>
      <c r="H75" s="3" t="b">
        <f>IF($E75&lt;&gt;"",NOT(ISERR(SEARCH("Bouquet",$E75))),"")</f>
        <v>1</v>
      </c>
      <c r="I75" s="3" t="b">
        <f>IF($E75&lt;&gt;"",NOT(ISERR(SEARCH("Mobile",$E75))),"")</f>
        <v>0</v>
      </c>
      <c r="J75" s="3" t="s">
        <v>117</v>
      </c>
      <c r="K75" s="4">
        <v>38</v>
      </c>
      <c r="L75" s="3"/>
      <c r="M75" s="3" t="b">
        <f>IF(ISBLANK(K75),NA(),NOT(ISBLANK(L75)))</f>
        <v>0</v>
      </c>
      <c r="N75" s="3" t="s">
        <v>20</v>
      </c>
      <c r="O75" s="3" t="s">
        <v>30</v>
      </c>
      <c r="P75" s="3" t="s">
        <v>30</v>
      </c>
      <c r="Q75" s="3" t="s">
        <v>20</v>
      </c>
      <c r="R75" s="3" t="s">
        <v>46</v>
      </c>
      <c r="S75" s="3" t="s">
        <v>89</v>
      </c>
      <c r="T75" s="3" t="s">
        <v>31</v>
      </c>
      <c r="U75" s="3" t="s">
        <v>75</v>
      </c>
      <c r="V75" s="9"/>
      <c r="W75" s="9"/>
      <c r="X75" s="9">
        <v>1</v>
      </c>
      <c r="Y75" s="9">
        <v>1</v>
      </c>
      <c r="Z75" s="9"/>
      <c r="AA75" s="3" t="s">
        <v>25</v>
      </c>
      <c r="AB75" s="3" t="s">
        <v>26</v>
      </c>
    </row>
    <row r="76" spans="1:28" ht="12.95" customHeight="1" x14ac:dyDescent="0.2">
      <c r="A76" s="2">
        <v>41744.523946759298</v>
      </c>
      <c r="B76" s="24">
        <f>DAY(reponses[[#This Row],[date]])-7</f>
        <v>8</v>
      </c>
      <c r="C76" s="3" t="s">
        <v>54</v>
      </c>
      <c r="D76" s="3" t="s">
        <v>17</v>
      </c>
      <c r="E76" s="3" t="s">
        <v>38</v>
      </c>
      <c r="F76" s="3" t="b">
        <f>IF($E76&lt;&gt;"",NOT(ISERR(SEARCH("Internet",$E76))),"")</f>
        <v>1</v>
      </c>
      <c r="G76" s="3" t="b">
        <f>IF($E76&lt;&gt;"",NOT(ISERR(SEARCH("Téléphonie",$E76))),"")</f>
        <v>1</v>
      </c>
      <c r="H76" s="3" t="b">
        <f>IF($E76&lt;&gt;"",NOT(ISERR(SEARCH("Bouquet",$E76))),"")</f>
        <v>1</v>
      </c>
      <c r="I76" s="3" t="b">
        <f>IF($E76&lt;&gt;"",NOT(ISERR(SEARCH("Mobile",$E76))),"")</f>
        <v>1</v>
      </c>
      <c r="J76" s="3" t="s">
        <v>79</v>
      </c>
      <c r="K76" s="4">
        <v>70</v>
      </c>
      <c r="L76" s="3"/>
      <c r="M76" s="3" t="b">
        <f>IF(ISBLANK(K76),NA(),NOT(ISBLANK(L76)))</f>
        <v>0</v>
      </c>
      <c r="N76" s="3" t="s">
        <v>30</v>
      </c>
      <c r="O76" s="3" t="s">
        <v>30</v>
      </c>
      <c r="P76" s="3" t="s">
        <v>20</v>
      </c>
      <c r="Q76" s="3" t="s">
        <v>20</v>
      </c>
      <c r="R76" s="3" t="s">
        <v>46</v>
      </c>
      <c r="S76" s="3" t="s">
        <v>62</v>
      </c>
      <c r="T76" s="3" t="s">
        <v>31</v>
      </c>
      <c r="U76" s="3" t="s">
        <v>118</v>
      </c>
      <c r="V76" s="9">
        <v>1</v>
      </c>
      <c r="W76" s="9">
        <v>1</v>
      </c>
      <c r="X76" s="9"/>
      <c r="Y76" s="9"/>
      <c r="Z76" s="9"/>
      <c r="AA76" s="3" t="s">
        <v>25</v>
      </c>
      <c r="AB76" s="3" t="s">
        <v>26</v>
      </c>
    </row>
    <row r="77" spans="1:28" ht="12.95" customHeight="1" x14ac:dyDescent="0.2">
      <c r="A77" s="2">
        <v>41744.552986111099</v>
      </c>
      <c r="B77" s="24">
        <f>DAY(reponses[[#This Row],[date]])-7</f>
        <v>8</v>
      </c>
      <c r="C77" s="3" t="s">
        <v>16</v>
      </c>
      <c r="D77" s="3" t="s">
        <v>17</v>
      </c>
      <c r="E77" s="3" t="s">
        <v>18</v>
      </c>
      <c r="F77" s="3" t="b">
        <f>IF($E77&lt;&gt;"",NOT(ISERR(SEARCH("Internet",$E77))),"")</f>
        <v>1</v>
      </c>
      <c r="G77" s="3" t="b">
        <f>IF($E77&lt;&gt;"",NOT(ISERR(SEARCH("Téléphonie",$E77))),"")</f>
        <v>1</v>
      </c>
      <c r="H77" s="3" t="b">
        <f>IF($E77&lt;&gt;"",NOT(ISERR(SEARCH("Bouquet",$E77))),"")</f>
        <v>0</v>
      </c>
      <c r="I77" s="3" t="b">
        <f>IF($E77&lt;&gt;"",NOT(ISERR(SEARCH("Mobile",$E77))),"")</f>
        <v>0</v>
      </c>
      <c r="J77" s="3"/>
      <c r="K77" s="4">
        <v>19</v>
      </c>
      <c r="L77" s="3"/>
      <c r="M77" s="3" t="b">
        <f>IF(ISBLANK(K77),NA(),NOT(ISBLANK(L77)))</f>
        <v>0</v>
      </c>
      <c r="N77" s="3" t="s">
        <v>30</v>
      </c>
      <c r="O77" s="3" t="s">
        <v>30</v>
      </c>
      <c r="P77" s="3" t="s">
        <v>20</v>
      </c>
      <c r="Q77" s="3"/>
      <c r="R77" s="3" t="s">
        <v>46</v>
      </c>
      <c r="S77" s="3" t="s">
        <v>22</v>
      </c>
      <c r="T77" s="3" t="s">
        <v>31</v>
      </c>
      <c r="U77" s="3" t="s">
        <v>50</v>
      </c>
      <c r="V77" s="9"/>
      <c r="W77" s="9">
        <v>1</v>
      </c>
      <c r="X77" s="9"/>
      <c r="Y77" s="9">
        <v>1</v>
      </c>
      <c r="Z77" s="9"/>
      <c r="AA77" s="3" t="s">
        <v>25</v>
      </c>
      <c r="AB77" s="3" t="s">
        <v>26</v>
      </c>
    </row>
    <row r="78" spans="1:28" ht="12.95" customHeight="1" x14ac:dyDescent="0.2">
      <c r="A78" s="2">
        <v>41744.5842708333</v>
      </c>
      <c r="B78" s="24">
        <f>DAY(reponses[[#This Row],[date]])-7</f>
        <v>8</v>
      </c>
      <c r="C78" s="3" t="s">
        <v>16</v>
      </c>
      <c r="D78" s="3" t="s">
        <v>17</v>
      </c>
      <c r="E78" s="3" t="s">
        <v>28</v>
      </c>
      <c r="F78" s="3" t="b">
        <f>IF($E78&lt;&gt;"",NOT(ISERR(SEARCH("Internet",$E78))),"")</f>
        <v>1</v>
      </c>
      <c r="G78" s="3" t="b">
        <f>IF($E78&lt;&gt;"",NOT(ISERR(SEARCH("Téléphonie",$E78))),"")</f>
        <v>1</v>
      </c>
      <c r="H78" s="3" t="b">
        <f>IF($E78&lt;&gt;"",NOT(ISERR(SEARCH("Bouquet",$E78))),"")</f>
        <v>1</v>
      </c>
      <c r="I78" s="3" t="b">
        <f>IF($E78&lt;&gt;"",NOT(ISERR(SEARCH("Mobile",$E78))),"")</f>
        <v>0</v>
      </c>
      <c r="J78" s="3"/>
      <c r="K78" s="4">
        <v>12.9</v>
      </c>
      <c r="L78" s="3" t="s">
        <v>19</v>
      </c>
      <c r="M78" s="3" t="b">
        <f>IF(ISBLANK(K78),NA(),NOT(ISBLANK(L78)))</f>
        <v>1</v>
      </c>
      <c r="N78" s="3" t="s">
        <v>20</v>
      </c>
      <c r="O78" s="3" t="s">
        <v>30</v>
      </c>
      <c r="P78" s="3" t="s">
        <v>20</v>
      </c>
      <c r="Q78" s="3" t="s">
        <v>30</v>
      </c>
      <c r="R78" s="3" t="s">
        <v>46</v>
      </c>
      <c r="S78" s="3" t="s">
        <v>65</v>
      </c>
      <c r="T78" s="3" t="s">
        <v>23</v>
      </c>
      <c r="U78" s="3" t="s">
        <v>75</v>
      </c>
      <c r="V78" s="9"/>
      <c r="W78" s="9"/>
      <c r="X78" s="9">
        <v>1</v>
      </c>
      <c r="Y78" s="9">
        <v>1</v>
      </c>
      <c r="Z78" s="9"/>
      <c r="AA78" s="3" t="s">
        <v>25</v>
      </c>
      <c r="AB78" s="3" t="s">
        <v>26</v>
      </c>
    </row>
    <row r="79" spans="1:28" ht="12.95" customHeight="1" x14ac:dyDescent="0.2">
      <c r="A79" s="2">
        <v>41744.651724536998</v>
      </c>
      <c r="B79" s="24">
        <f>DAY(reponses[[#This Row],[date]])-7</f>
        <v>8</v>
      </c>
      <c r="C79" s="3" t="s">
        <v>16</v>
      </c>
      <c r="D79" s="3" t="s">
        <v>17</v>
      </c>
      <c r="E79" s="3" t="s">
        <v>119</v>
      </c>
      <c r="F79" s="3" t="b">
        <f>IF($E79&lt;&gt;"",NOT(ISERR(SEARCH("Internet",$E79))),"")</f>
        <v>1</v>
      </c>
      <c r="G79" s="3" t="b">
        <f>IF($E79&lt;&gt;"",NOT(ISERR(SEARCH("Téléphonie",$E79))),"")</f>
        <v>0</v>
      </c>
      <c r="H79" s="3" t="b">
        <f>IF($E79&lt;&gt;"",NOT(ISERR(SEARCH("Bouquet",$E79))),"")</f>
        <v>0</v>
      </c>
      <c r="I79" s="3" t="b">
        <f>IF($E79&lt;&gt;"",NOT(ISERR(SEARCH("Mobile",$E79))),"")</f>
        <v>1</v>
      </c>
      <c r="J79" s="3" t="s">
        <v>120</v>
      </c>
      <c r="K79" s="4">
        <v>32.950000000000003</v>
      </c>
      <c r="L79" s="3"/>
      <c r="M79" s="3" t="b">
        <f>IF(ISBLANK(K79),NA(),NOT(ISBLANK(L79)))</f>
        <v>0</v>
      </c>
      <c r="N79" s="3" t="s">
        <v>30</v>
      </c>
      <c r="O79" s="3" t="s">
        <v>20</v>
      </c>
      <c r="P79" s="3" t="s">
        <v>30</v>
      </c>
      <c r="Q79" s="3" t="s">
        <v>20</v>
      </c>
      <c r="R79" s="3" t="s">
        <v>46</v>
      </c>
      <c r="S79" s="3" t="s">
        <v>69</v>
      </c>
      <c r="T79" s="3" t="s">
        <v>23</v>
      </c>
      <c r="U79" s="3" t="s">
        <v>50</v>
      </c>
      <c r="V79" s="9"/>
      <c r="W79" s="9">
        <v>1</v>
      </c>
      <c r="X79" s="9"/>
      <c r="Y79" s="9">
        <v>1</v>
      </c>
      <c r="Z79" s="9"/>
      <c r="AA79" s="3" t="s">
        <v>25</v>
      </c>
      <c r="AB79" s="3" t="s">
        <v>44</v>
      </c>
    </row>
    <row r="80" spans="1:28" ht="12.95" customHeight="1" x14ac:dyDescent="0.2">
      <c r="A80" s="2">
        <v>41744.660636574103</v>
      </c>
      <c r="B80" s="24">
        <f>DAY(reponses[[#This Row],[date]])-7</f>
        <v>8</v>
      </c>
      <c r="C80" s="3" t="s">
        <v>27</v>
      </c>
      <c r="D80" s="3" t="s">
        <v>17</v>
      </c>
      <c r="E80" s="3" t="s">
        <v>38</v>
      </c>
      <c r="F80" s="3" t="b">
        <f>IF($E80&lt;&gt;"",NOT(ISERR(SEARCH("Internet",$E80))),"")</f>
        <v>1</v>
      </c>
      <c r="G80" s="3" t="b">
        <f>IF($E80&lt;&gt;"",NOT(ISERR(SEARCH("Téléphonie",$E80))),"")</f>
        <v>1</v>
      </c>
      <c r="H80" s="3" t="b">
        <f>IF($E80&lt;&gt;"",NOT(ISERR(SEARCH("Bouquet",$E80))),"")</f>
        <v>1</v>
      </c>
      <c r="I80" s="3" t="b">
        <f>IF($E80&lt;&gt;"",NOT(ISERR(SEARCH("Mobile",$E80))),"")</f>
        <v>1</v>
      </c>
      <c r="J80" s="3" t="s">
        <v>121</v>
      </c>
      <c r="K80" s="4">
        <v>45</v>
      </c>
      <c r="L80" s="3"/>
      <c r="M80" s="3" t="b">
        <f>IF(ISBLANK(K80),NA(),NOT(ISBLANK(L80)))</f>
        <v>0</v>
      </c>
      <c r="N80" s="3" t="s">
        <v>30</v>
      </c>
      <c r="O80" s="3" t="s">
        <v>20</v>
      </c>
      <c r="P80" s="3" t="s">
        <v>20</v>
      </c>
      <c r="Q80" s="3" t="s">
        <v>20</v>
      </c>
      <c r="R80" s="3" t="s">
        <v>46</v>
      </c>
      <c r="S80" s="3" t="s">
        <v>55</v>
      </c>
      <c r="T80" s="3" t="s">
        <v>23</v>
      </c>
      <c r="U80" s="3" t="s">
        <v>50</v>
      </c>
      <c r="V80" s="9"/>
      <c r="W80" s="9">
        <v>1</v>
      </c>
      <c r="X80" s="9"/>
      <c r="Y80" s="9">
        <v>1</v>
      </c>
      <c r="Z80" s="9"/>
      <c r="AA80" s="3" t="s">
        <v>25</v>
      </c>
      <c r="AB80" s="3" t="s">
        <v>44</v>
      </c>
    </row>
    <row r="81" spans="1:28" ht="12.95" customHeight="1" x14ac:dyDescent="0.2">
      <c r="A81" s="2">
        <v>41744.678402777798</v>
      </c>
      <c r="B81" s="24">
        <f>DAY(reponses[[#This Row],[date]])-7</f>
        <v>8</v>
      </c>
      <c r="C81" s="3" t="s">
        <v>16</v>
      </c>
      <c r="D81" s="3" t="s">
        <v>34</v>
      </c>
      <c r="E81" s="3" t="s">
        <v>18</v>
      </c>
      <c r="F81" s="3" t="b">
        <f>IF($E81&lt;&gt;"",NOT(ISERR(SEARCH("Internet",$E81))),"")</f>
        <v>1</v>
      </c>
      <c r="G81" s="3" t="b">
        <f>IF($E81&lt;&gt;"",NOT(ISERR(SEARCH("Téléphonie",$E81))),"")</f>
        <v>1</v>
      </c>
      <c r="H81" s="3" t="b">
        <f>IF($E81&lt;&gt;"",NOT(ISERR(SEARCH("Bouquet",$E81))),"")</f>
        <v>0</v>
      </c>
      <c r="I81" s="3" t="b">
        <f>IF($E81&lt;&gt;"",NOT(ISERR(SEARCH("Mobile",$E81))),"")</f>
        <v>0</v>
      </c>
      <c r="J81" s="3"/>
      <c r="K81" s="4">
        <v>34</v>
      </c>
      <c r="L81" s="3"/>
      <c r="M81" s="3" t="b">
        <f>IF(ISBLANK(K81),NA(),NOT(ISBLANK(L81)))</f>
        <v>0</v>
      </c>
      <c r="N81" s="3" t="s">
        <v>21</v>
      </c>
      <c r="O81" s="3" t="s">
        <v>20</v>
      </c>
      <c r="P81" s="3" t="s">
        <v>20</v>
      </c>
      <c r="Q81" s="3" t="s">
        <v>21</v>
      </c>
      <c r="R81" s="3" t="s">
        <v>90</v>
      </c>
      <c r="S81" s="3" t="s">
        <v>122</v>
      </c>
      <c r="T81" s="3" t="s">
        <v>23</v>
      </c>
      <c r="U81" s="3" t="s">
        <v>50</v>
      </c>
      <c r="V81" s="9"/>
      <c r="W81" s="9">
        <v>1</v>
      </c>
      <c r="X81" s="9"/>
      <c r="Y81" s="9">
        <v>1</v>
      </c>
      <c r="Z81" s="9"/>
      <c r="AA81" s="3" t="s">
        <v>25</v>
      </c>
      <c r="AB81" s="3" t="s">
        <v>26</v>
      </c>
    </row>
    <row r="82" spans="1:28" ht="12.95" customHeight="1" x14ac:dyDescent="0.2">
      <c r="A82" s="2">
        <v>41744.841111111098</v>
      </c>
      <c r="B82" s="24">
        <f>DAY(reponses[[#This Row],[date]])-7</f>
        <v>8</v>
      </c>
      <c r="C82" s="3" t="s">
        <v>16</v>
      </c>
      <c r="D82" s="3" t="s">
        <v>17</v>
      </c>
      <c r="E82" s="3" t="s">
        <v>28</v>
      </c>
      <c r="F82" s="3" t="b">
        <f>IF($E82&lt;&gt;"",NOT(ISERR(SEARCH("Internet",$E82))),"")</f>
        <v>1</v>
      </c>
      <c r="G82" s="3" t="b">
        <f>IF($E82&lt;&gt;"",NOT(ISERR(SEARCH("Téléphonie",$E82))),"")</f>
        <v>1</v>
      </c>
      <c r="H82" s="3" t="b">
        <f>IF($E82&lt;&gt;"",NOT(ISERR(SEARCH("Bouquet",$E82))),"")</f>
        <v>1</v>
      </c>
      <c r="I82" s="3" t="b">
        <f>IF($E82&lt;&gt;"",NOT(ISERR(SEARCH("Mobile",$E82))),"")</f>
        <v>0</v>
      </c>
      <c r="J82" s="3"/>
      <c r="K82" s="4">
        <v>32</v>
      </c>
      <c r="L82" s="3"/>
      <c r="M82" s="3" t="b">
        <f>IF(ISBLANK(K82),NA(),NOT(ISBLANK(L82)))</f>
        <v>0</v>
      </c>
      <c r="N82" s="3" t="s">
        <v>30</v>
      </c>
      <c r="O82" s="3" t="s">
        <v>21</v>
      </c>
      <c r="P82" s="3" t="s">
        <v>20</v>
      </c>
      <c r="Q82" s="3" t="s">
        <v>20</v>
      </c>
      <c r="R82" s="3" t="s">
        <v>90</v>
      </c>
      <c r="S82" s="3" t="s">
        <v>49</v>
      </c>
      <c r="T82" s="3" t="s">
        <v>31</v>
      </c>
      <c r="U82" s="3" t="s">
        <v>123</v>
      </c>
      <c r="V82" s="9">
        <v>1</v>
      </c>
      <c r="W82" s="9"/>
      <c r="X82" s="9"/>
      <c r="Y82" s="9">
        <v>1</v>
      </c>
      <c r="Z82" s="9"/>
      <c r="AA82" s="3" t="s">
        <v>51</v>
      </c>
      <c r="AB82" s="6" t="s">
        <v>26</v>
      </c>
    </row>
    <row r="83" spans="1:28" ht="12.75" customHeight="1" x14ac:dyDescent="0.2">
      <c r="A83" s="8"/>
      <c r="B83" s="25"/>
      <c r="C83" s="3"/>
      <c r="D83" s="3"/>
      <c r="E83" s="3"/>
      <c r="F83" s="3">
        <f>COUNTIF(reponses[contenu_internet],TRUE)</f>
        <v>79</v>
      </c>
      <c r="G83" s="3">
        <f>COUNTIF(reponses[contenu_telephone],TRUE)</f>
        <v>76</v>
      </c>
      <c r="H83" s="3">
        <f>COUNTIF(reponses[contenu_tv],TRUE)</f>
        <v>65</v>
      </c>
      <c r="I83" s="3">
        <f>COUNTIF(reponses[contenu_mobile],TRUE)</f>
        <v>36</v>
      </c>
      <c r="J83" s="3"/>
      <c r="K83" s="4"/>
      <c r="L83" s="3"/>
      <c r="M83" s="3">
        <f>COUNTIF(reponses[promo2],TRUE)</f>
        <v>34</v>
      </c>
      <c r="N83" s="3"/>
      <c r="O83" s="3"/>
      <c r="P83" s="3"/>
      <c r="Q83" s="3"/>
      <c r="R83" s="3"/>
      <c r="S83" s="3"/>
      <c r="T83" s="3"/>
      <c r="U83" s="3"/>
      <c r="V83" s="9">
        <f>SUBTOTAL(109,reponses[priorite_nom])</f>
        <v>11</v>
      </c>
      <c r="W83" s="9">
        <f>SUBTOTAL(109,reponses[priorite_perf])</f>
        <v>44</v>
      </c>
      <c r="X83" s="9">
        <f>SUBTOTAL(109,reponses[priorite_fonc])</f>
        <v>18</v>
      </c>
      <c r="Y83" s="9">
        <f>SUBTOTAL(109,reponses[priorite_prix])</f>
        <v>44</v>
      </c>
      <c r="Z83" s="9">
        <f>SUBTOTAL(109,reponses[priorite_autre])</f>
        <v>7</v>
      </c>
      <c r="AA83" s="3"/>
      <c r="AB83" s="3"/>
    </row>
    <row r="84" spans="1:28" ht="12.75" customHeight="1" x14ac:dyDescent="0.2">
      <c r="U84" s="11" t="str">
        <f>CONCATENATE("Ignare
(",AA84," pers./",AB84," rép.)")</f>
        <v>Ignare
(4 pers./5 rép.)</v>
      </c>
      <c r="V84" s="10">
        <f>COUNTIFS(reponses[priorite_nom],1,reponses[connaissances],$AB$69)</f>
        <v>1</v>
      </c>
      <c r="W84" s="10">
        <f>COUNTIFS(reponses[priorite_perf],1,reponses[connaissances],$AB$69)</f>
        <v>1</v>
      </c>
      <c r="X84" s="10">
        <f>COUNTIFS(reponses[priorite_fonc],1,reponses[connaissances],$AB$69)</f>
        <v>1</v>
      </c>
      <c r="Y84" s="10">
        <f>COUNTIFS(reponses[priorite_prix],1,reponses[connaissances],$AB$69)</f>
        <v>2</v>
      </c>
      <c r="Z84" s="10">
        <f>COUNTIFS(reponses[priorite_autre],1,reponses[connaissances],$AB$69)</f>
        <v>0</v>
      </c>
      <c r="AA84" s="19">
        <f>COUNTIFS(reponses[priorite],"&lt;&gt;",reponses[connaissances],$AB$69)</f>
        <v>4</v>
      </c>
      <c r="AB84" s="19">
        <f>SUM(V84:Z84)</f>
        <v>5</v>
      </c>
    </row>
    <row r="85" spans="1:28" ht="12.75" customHeight="1" x14ac:dyDescent="0.2">
      <c r="U85" s="11" t="str">
        <f>CONCATENATE("Amateur
(",AA85," pers./",AB85," rép.)")</f>
        <v>Amateur
(45 pers./72 rép.)</v>
      </c>
      <c r="V85" s="10">
        <f>COUNTIFS(reponses[priorite_nom],1,reponses[connaissances],$AB$71)</f>
        <v>9</v>
      </c>
      <c r="W85" s="10">
        <f>COUNTIFS(reponses[priorite_perf],1,reponses[connaissances],$AB$71)</f>
        <v>22</v>
      </c>
      <c r="X85" s="10">
        <f>COUNTIFS(reponses[priorite_fonc],1,reponses[connaissances],$AB$71)</f>
        <v>10</v>
      </c>
      <c r="Y85" s="10">
        <f>COUNTIFS(reponses[priorite_prix],1,reponses[connaissances],$AB$71)</f>
        <v>27</v>
      </c>
      <c r="Z85" s="10">
        <f>COUNTIFS(reponses[priorite_autre],1,reponses[connaissances],$AB$71)</f>
        <v>4</v>
      </c>
      <c r="AA85" s="19">
        <f>COUNTIFS(reponses[priorite],"&lt;&gt;",reponses[connaissances],$AB$71)</f>
        <v>45</v>
      </c>
      <c r="AB85" s="19">
        <f t="shared" ref="AB85:AB89" si="0">SUM(V85:Z85)</f>
        <v>72</v>
      </c>
    </row>
    <row r="86" spans="1:28" ht="12.75" customHeight="1" x14ac:dyDescent="0.2">
      <c r="U86" s="11" t="str">
        <f>CONCATENATE("Expert
(",AA86," pers./",AB86," rép.)")</f>
        <v>Expert
(29 pers./47 rép.)</v>
      </c>
      <c r="V86" s="10">
        <f>COUNTIFS(reponses[priorite_nom],1,reponses[connaissances],$AB$70)</f>
        <v>1</v>
      </c>
      <c r="W86" s="10">
        <f>COUNTIFS(reponses[priorite_perf],1,reponses[connaissances],$AB$70)</f>
        <v>21</v>
      </c>
      <c r="X86" s="10">
        <f>COUNTIFS(reponses[priorite_fonc],1,reponses[connaissances],$AB$70)</f>
        <v>7</v>
      </c>
      <c r="Y86" s="10">
        <f>COUNTIFS(reponses[priorite_prix],1,reponses[connaissances],$AB$70)</f>
        <v>15</v>
      </c>
      <c r="Z86" s="10">
        <f>COUNTIFS(reponses[priorite_autre],1,reponses[connaissances],$AB$70)</f>
        <v>3</v>
      </c>
      <c r="AA86" s="19">
        <f>COUNTIFS(reponses[priorite],"&lt;&gt;",reponses[connaissances],$AB$70)</f>
        <v>29</v>
      </c>
      <c r="AB86" s="19">
        <f t="shared" si="0"/>
        <v>47</v>
      </c>
    </row>
    <row r="87" spans="1:28" ht="12.75" customHeight="1" x14ac:dyDescent="0.2">
      <c r="U87" s="17" t="str">
        <f>CONCATENATE("Je-m'en-foutiste
(",AA87," pers./",AB87," rép.)")</f>
        <v>Je-m'en-foutiste
(21 pers./31 rép.)</v>
      </c>
      <c r="V87" s="18">
        <f>COUNTIFS(reponses[priorite_nom],1,reponses[recherche],$T$67)</f>
        <v>5</v>
      </c>
      <c r="W87" s="18">
        <f>COUNTIFS(reponses[priorite_perf],1,reponses[recherche],$T$67)</f>
        <v>8</v>
      </c>
      <c r="X87" s="18">
        <f>COUNTIFS(reponses[priorite_fonc],1,reponses[recherche],$T$67)</f>
        <v>5</v>
      </c>
      <c r="Y87" s="18">
        <f>COUNTIFS(reponses[priorite_prix],1,reponses[recherche],$T$67)</f>
        <v>11</v>
      </c>
      <c r="Z87" s="18">
        <f>COUNTIFS(reponses[priorite_autre],1,reponses[recherche],$T$67)</f>
        <v>2</v>
      </c>
      <c r="AA87" s="20">
        <f>COUNTIFS(reponses[priorite],"&lt;&gt;",reponses[recherche],$T$67)</f>
        <v>21</v>
      </c>
      <c r="AB87" s="20">
        <f t="shared" si="0"/>
        <v>31</v>
      </c>
    </row>
    <row r="88" spans="1:28" ht="12.75" customHeight="1" x14ac:dyDescent="0.2">
      <c r="U88" s="13" t="str">
        <f>CONCATENATE("Curieux
(",AA88," pers./",AB88," rép.)")</f>
        <v>Curieux
(34 pers./55 rép.)</v>
      </c>
      <c r="V88" s="14">
        <f>COUNTIFS(reponses[priorite_nom],1,reponses[recherche],$T$69)</f>
        <v>5</v>
      </c>
      <c r="W88" s="14">
        <f>COUNTIFS(reponses[priorite_perf],1,reponses[recherche],$T$69)</f>
        <v>18</v>
      </c>
      <c r="X88" s="14">
        <f>COUNTIFS(reponses[priorite_fonc],1,reponses[recherche],$T$69)</f>
        <v>9</v>
      </c>
      <c r="Y88" s="14">
        <f>COUNTIFS(reponses[priorite_prix],1,reponses[recherche],$T$69)</f>
        <v>20</v>
      </c>
      <c r="Z88" s="14">
        <f>COUNTIFS(reponses[priorite_autre],1,reponses[recherche],$T$69)</f>
        <v>3</v>
      </c>
      <c r="AA88" s="19">
        <f>COUNTIFS(reponses[priorite],"&lt;&gt;",reponses[recherche],$T$69)</f>
        <v>34</v>
      </c>
      <c r="AB88" s="19">
        <f t="shared" si="0"/>
        <v>55</v>
      </c>
    </row>
    <row r="89" spans="1:28" ht="12.75" customHeight="1" x14ac:dyDescent="0.2">
      <c r="U89" s="15" t="str">
        <f>CONCATENATE("Perfectionniste
(",AA89," pers./",AB89," rép.)")</f>
        <v>Perfectionniste
(34 pers./55 rép.)</v>
      </c>
      <c r="V89" s="16">
        <f>COUNTIFS(reponses[priorite_nom],1,reponses[recherche],$T$72)</f>
        <v>5</v>
      </c>
      <c r="W89" s="16">
        <f>COUNTIFS(reponses[priorite_perf],1,reponses[recherche],$T$72)</f>
        <v>18</v>
      </c>
      <c r="X89" s="16">
        <f>COUNTIFS(reponses[priorite_fonc],1,reponses[recherche],$T$72)</f>
        <v>9</v>
      </c>
      <c r="Y89" s="16">
        <f>COUNTIFS(reponses[priorite_prix],1,reponses[recherche],$T$72)</f>
        <v>20</v>
      </c>
      <c r="Z89" s="16">
        <f>COUNTIFS(reponses[priorite_autre],1,reponses[recherche],$T$72)</f>
        <v>3</v>
      </c>
      <c r="AA89" s="21">
        <f>COUNTIFS(reponses[priorite],"&lt;&gt;",reponses[recherche],$T$72)</f>
        <v>34</v>
      </c>
      <c r="AB89" s="21">
        <f t="shared" si="0"/>
        <v>55</v>
      </c>
    </row>
    <row r="90" spans="1:28" ht="12.75" customHeight="1" x14ac:dyDescent="0.2">
      <c r="V90" s="12" t="s">
        <v>150</v>
      </c>
      <c r="W90" s="12" t="s">
        <v>24</v>
      </c>
      <c r="X90" s="12" t="s">
        <v>151</v>
      </c>
      <c r="Y90" s="12" t="s">
        <v>56</v>
      </c>
      <c r="Z90" s="12" t="s">
        <v>152</v>
      </c>
      <c r="AA90" s="22" t="s">
        <v>153</v>
      </c>
      <c r="AB90" s="22" t="s">
        <v>154</v>
      </c>
    </row>
  </sheetData>
  <dataValidations count="1">
    <dataValidation type="whole" operator="equal" allowBlank="1" showInputMessage="1" showErrorMessage="1" sqref="V3:Y82">
      <formula1>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Jérôme Cardolaccia</cp:lastModifiedBy>
  <dcterms:created xsi:type="dcterms:W3CDTF">2014-04-17T07:52:59Z</dcterms:created>
  <dcterms:modified xsi:type="dcterms:W3CDTF">2014-04-21T13:36:55Z</dcterms:modified>
</cp:coreProperties>
</file>